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0" windowWidth="15600" windowHeight="11760"/>
  </bookViews>
  <sheets>
    <sheet name="Hoja1 (2)" sheetId="2" r:id="rId1"/>
    <sheet name="Hoja1" sheetId="1" r:id="rId2"/>
    <sheet name="Hoja3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" i="2" l="1"/>
  <c r="F17" i="2"/>
  <c r="F22" i="2"/>
  <c r="F27" i="2"/>
  <c r="F32" i="2"/>
  <c r="F37" i="2"/>
  <c r="F46" i="2"/>
  <c r="F17" i="1"/>
  <c r="E71" i="2" l="1"/>
  <c r="E133" i="2" l="1"/>
  <c r="E119" i="2" l="1"/>
  <c r="F122" i="2" s="1"/>
  <c r="N7" i="2"/>
  <c r="P7" i="2" s="1"/>
  <c r="P8" i="2"/>
  <c r="R8" i="2" s="1"/>
  <c r="O10" i="2"/>
  <c r="P10" i="2"/>
  <c r="D17" i="2"/>
  <c r="D27" i="2"/>
  <c r="E32" i="2"/>
  <c r="C123" i="2" s="1"/>
  <c r="D46" i="2"/>
  <c r="C125" i="2" s="1"/>
  <c r="D51" i="2"/>
  <c r="C126" i="2" s="1"/>
  <c r="D56" i="2"/>
  <c r="C127" i="2" s="1"/>
  <c r="D61" i="2"/>
  <c r="C128" i="2" s="1"/>
  <c r="D66" i="2"/>
  <c r="C129" i="2" s="1"/>
  <c r="C6" i="3"/>
  <c r="C10" i="3" s="1"/>
  <c r="D71" i="2"/>
  <c r="C130" i="2" s="1"/>
  <c r="D123" i="2"/>
  <c r="D126" i="2"/>
  <c r="D127" i="2"/>
  <c r="D128" i="2"/>
  <c r="D130" i="2"/>
  <c r="H71" i="2"/>
  <c r="E66" i="2"/>
  <c r="H55" i="2"/>
  <c r="H50" i="2"/>
  <c r="H60" i="2"/>
  <c r="E61" i="2"/>
  <c r="E56" i="2"/>
  <c r="E51" i="2"/>
  <c r="H41" i="2"/>
  <c r="H42" i="2"/>
  <c r="H43" i="2"/>
  <c r="H44" i="2"/>
  <c r="H45" i="2"/>
  <c r="E46" i="2"/>
  <c r="H32" i="2"/>
  <c r="D32" i="2"/>
  <c r="H31" i="2"/>
  <c r="H26" i="2"/>
  <c r="H27" i="2" s="1"/>
  <c r="E27" i="2"/>
  <c r="H21" i="2"/>
  <c r="H16" i="2"/>
  <c r="H17" i="2" s="1"/>
  <c r="G17" i="2"/>
  <c r="G12" i="2"/>
  <c r="P9" i="2"/>
  <c r="O9" i="2"/>
  <c r="D4" i="2"/>
  <c r="N13" i="1"/>
  <c r="P14" i="1"/>
  <c r="R14" i="1" s="1"/>
  <c r="E18" i="1" s="1"/>
  <c r="O16" i="1"/>
  <c r="R16" i="1" s="1"/>
  <c r="E20" i="1" s="1"/>
  <c r="P16" i="1"/>
  <c r="P17" i="1"/>
  <c r="R17" i="1" s="1"/>
  <c r="E21" i="1" s="1"/>
  <c r="F21" i="1" s="1"/>
  <c r="E22" i="1"/>
  <c r="F22" i="1" s="1"/>
  <c r="D71" i="1"/>
  <c r="E71" i="1" s="1"/>
  <c r="H71" i="1" s="1"/>
  <c r="D70" i="1"/>
  <c r="E70" i="1" s="1"/>
  <c r="D73" i="1"/>
  <c r="D65" i="1"/>
  <c r="E35" i="1"/>
  <c r="H35" i="1" s="1"/>
  <c r="D113" i="1"/>
  <c r="E112" i="1"/>
  <c r="E113" i="1"/>
  <c r="F112" i="1"/>
  <c r="F105" i="1"/>
  <c r="F106" i="1"/>
  <c r="F107" i="1"/>
  <c r="F108" i="1"/>
  <c r="F109" i="1"/>
  <c r="F110" i="1"/>
  <c r="F111" i="1"/>
  <c r="F113" i="1"/>
  <c r="D153" i="1" s="1"/>
  <c r="E99" i="1"/>
  <c r="E100" i="1" s="1"/>
  <c r="D100" i="1"/>
  <c r="F99" i="1"/>
  <c r="P15" i="1"/>
  <c r="O15" i="1"/>
  <c r="R15" i="1" s="1"/>
  <c r="F62" i="1"/>
  <c r="F63" i="1"/>
  <c r="F64" i="1"/>
  <c r="E146" i="1"/>
  <c r="F149" i="1"/>
  <c r="E65" i="1"/>
  <c r="C150" i="1" s="1"/>
  <c r="F150" i="1" s="1"/>
  <c r="D119" i="1"/>
  <c r="C154" i="1" s="1"/>
  <c r="F154" i="1" s="1"/>
  <c r="D125" i="1"/>
  <c r="C155" i="1"/>
  <c r="F155" i="1" s="1"/>
  <c r="D143" i="1"/>
  <c r="C157" i="1"/>
  <c r="F140" i="1"/>
  <c r="E143" i="1"/>
  <c r="H142" i="1"/>
  <c r="F142" i="1"/>
  <c r="F143" i="1"/>
  <c r="D157" i="1" s="1"/>
  <c r="H140" i="1"/>
  <c r="E135" i="1"/>
  <c r="D135" i="1"/>
  <c r="C156" i="1" s="1"/>
  <c r="F156" i="1" s="1"/>
  <c r="H134" i="1"/>
  <c r="F134" i="1"/>
  <c r="H133" i="1"/>
  <c r="F133" i="1"/>
  <c r="H132" i="1"/>
  <c r="F132" i="1"/>
  <c r="H131" i="1"/>
  <c r="F131" i="1"/>
  <c r="H130" i="1"/>
  <c r="F130" i="1"/>
  <c r="F135" i="1" s="1"/>
  <c r="D156" i="1" s="1"/>
  <c r="F124" i="1"/>
  <c r="E125" i="1"/>
  <c r="H124" i="1"/>
  <c r="F125" i="1"/>
  <c r="D155" i="1" s="1"/>
  <c r="E119" i="1"/>
  <c r="F118" i="1"/>
  <c r="F119" i="1"/>
  <c r="D154" i="1" s="1"/>
  <c r="H118" i="1"/>
  <c r="C153" i="1"/>
  <c r="F153" i="1"/>
  <c r="H106" i="1"/>
  <c r="H107" i="1"/>
  <c r="H108" i="1"/>
  <c r="H109" i="1"/>
  <c r="H110" i="1"/>
  <c r="H111" i="1"/>
  <c r="H105" i="1"/>
  <c r="C152" i="1"/>
  <c r="F152" i="1" s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78" i="1"/>
  <c r="E73" i="1"/>
  <c r="C151" i="1" s="1"/>
  <c r="F151" i="1" s="1"/>
  <c r="H72" i="1"/>
  <c r="H69" i="1"/>
  <c r="F71" i="1"/>
  <c r="F72" i="1"/>
  <c r="F69" i="1"/>
  <c r="H64" i="1"/>
  <c r="H63" i="1"/>
  <c r="H65" i="1" s="1"/>
  <c r="H62" i="1"/>
  <c r="D56" i="1"/>
  <c r="H55" i="1"/>
  <c r="H54" i="1"/>
  <c r="H32" i="1"/>
  <c r="H33" i="1"/>
  <c r="H34" i="1"/>
  <c r="H36" i="1"/>
  <c r="H37" i="1"/>
  <c r="F4" i="1"/>
  <c r="E56" i="1"/>
  <c r="F55" i="1"/>
  <c r="F54" i="1"/>
  <c r="D38" i="1"/>
  <c r="F32" i="1"/>
  <c r="F33" i="1"/>
  <c r="F34" i="1"/>
  <c r="F35" i="1"/>
  <c r="F36" i="1"/>
  <c r="F37" i="1"/>
  <c r="E46" i="1"/>
  <c r="F46" i="1" s="1"/>
  <c r="H46" i="1"/>
  <c r="E45" i="1"/>
  <c r="H45" i="1" s="1"/>
  <c r="E31" i="1"/>
  <c r="H31" i="1" s="1"/>
  <c r="E38" i="1"/>
  <c r="H143" i="1"/>
  <c r="H135" i="1"/>
  <c r="F56" i="1"/>
  <c r="F31" i="1"/>
  <c r="F38" i="1" s="1"/>
  <c r="F45" i="1"/>
  <c r="D10" i="1"/>
  <c r="F19" i="1"/>
  <c r="H19" i="1" s="1"/>
  <c r="G23" i="1"/>
  <c r="H21" i="1"/>
  <c r="G38" i="1"/>
  <c r="H47" i="1"/>
  <c r="H56" i="1"/>
  <c r="H38" i="1"/>
  <c r="H100" i="1"/>
  <c r="F126" i="2" l="1"/>
  <c r="F123" i="2"/>
  <c r="F11" i="2"/>
  <c r="F129" i="2"/>
  <c r="O7" i="2"/>
  <c r="R7" i="2" s="1"/>
  <c r="F127" i="2"/>
  <c r="E17" i="2"/>
  <c r="F128" i="2"/>
  <c r="F125" i="2"/>
  <c r="E22" i="2"/>
  <c r="C121" i="2" s="1"/>
  <c r="F121" i="2" s="1"/>
  <c r="E37" i="2"/>
  <c r="C124" i="2" s="1"/>
  <c r="F124" i="2" s="1"/>
  <c r="R10" i="2"/>
  <c r="R9" i="2"/>
  <c r="D37" i="2"/>
  <c r="D129" i="2"/>
  <c r="H46" i="2"/>
  <c r="H66" i="2"/>
  <c r="H51" i="2"/>
  <c r="H56" i="2" s="1"/>
  <c r="H61" i="2" s="1"/>
  <c r="D125" i="2"/>
  <c r="F20" i="1"/>
  <c r="H20" i="1" s="1"/>
  <c r="D121" i="2"/>
  <c r="F18" i="1"/>
  <c r="H18" i="1" s="1"/>
  <c r="H113" i="1"/>
  <c r="H119" i="1" s="1"/>
  <c r="H125" i="1" s="1"/>
  <c r="E25" i="1"/>
  <c r="H36" i="2"/>
  <c r="F47" i="1"/>
  <c r="D148" i="1" s="1"/>
  <c r="F100" i="1"/>
  <c r="D152" i="1" s="1"/>
  <c r="F65" i="1"/>
  <c r="D150" i="1" s="1"/>
  <c r="O13" i="1"/>
  <c r="P13" i="1"/>
  <c r="P19" i="1" s="1"/>
  <c r="D124" i="2"/>
  <c r="E47" i="1"/>
  <c r="C148" i="1" s="1"/>
  <c r="F148" i="1" s="1"/>
  <c r="H22" i="1"/>
  <c r="H22" i="2"/>
  <c r="F70" i="1"/>
  <c r="F73" i="1" s="1"/>
  <c r="D151" i="1" s="1"/>
  <c r="H70" i="1"/>
  <c r="H73" i="1" s="1"/>
  <c r="E12" i="2" l="1"/>
  <c r="E73" i="2" s="1"/>
  <c r="H37" i="2"/>
  <c r="R13" i="1"/>
  <c r="E17" i="1" s="1"/>
  <c r="C120" i="2" l="1"/>
  <c r="C131" i="2" s="1"/>
  <c r="H12" i="2"/>
  <c r="F23" i="1"/>
  <c r="E23" i="1"/>
  <c r="C147" i="1" s="1"/>
  <c r="E120" i="2" l="1"/>
  <c r="E121" i="2" s="1"/>
  <c r="E122" i="2" s="1"/>
  <c r="E123" i="2" s="1"/>
  <c r="E124" i="2" s="1"/>
  <c r="E125" i="2" s="1"/>
  <c r="E126" i="2" s="1"/>
  <c r="E127" i="2" s="1"/>
  <c r="E128" i="2" s="1"/>
  <c r="E129" i="2" s="1"/>
  <c r="D120" i="2"/>
  <c r="D131" i="2" s="1"/>
  <c r="F120" i="2"/>
  <c r="D147" i="1"/>
  <c r="D158" i="1" s="1"/>
  <c r="C158" i="1"/>
  <c r="C161" i="1" s="1"/>
  <c r="F147" i="1"/>
  <c r="E147" i="1"/>
  <c r="E148" i="1" s="1"/>
  <c r="E149" i="1" s="1"/>
  <c r="E150" i="1" s="1"/>
  <c r="E151" i="1" s="1"/>
  <c r="E152" i="1" s="1"/>
  <c r="E153" i="1" s="1"/>
  <c r="E154" i="1" s="1"/>
  <c r="E155" i="1" s="1"/>
  <c r="E156" i="1" s="1"/>
  <c r="H17" i="1"/>
  <c r="H23" i="1" s="1"/>
</calcChain>
</file>

<file path=xl/sharedStrings.xml><?xml version="1.0" encoding="utf-8"?>
<sst xmlns="http://schemas.openxmlformats.org/spreadsheetml/2006/main" count="455" uniqueCount="155">
  <si>
    <t>PATRIMONIO LIQUIDABLE</t>
  </si>
  <si>
    <t>BIEN</t>
  </si>
  <si>
    <t>VALOR</t>
  </si>
  <si>
    <t>TOTAL INVENTARIO REALIZABLE…………………………………………………………..…………………..</t>
  </si>
  <si>
    <t>ADJUDICACIÓN DE BIENES</t>
  </si>
  <si>
    <t>GASTOS DE ADMINISTRACIÓN [A PAGAR CON BIENES)</t>
  </si>
  <si>
    <t>Beneficiario</t>
  </si>
  <si>
    <t>NIT</t>
  </si>
  <si>
    <t>Detalle</t>
  </si>
  <si>
    <t>%</t>
  </si>
  <si>
    <t>TOTAL</t>
  </si>
  <si>
    <t>TOTALES…………………………………………………………………………………………………..</t>
  </si>
  <si>
    <t>PRIMERA CLASE - LABORALES [ADJUDICACIÓN BIENES]</t>
  </si>
  <si>
    <t>PRIMERA CLASE - FISCALES [ADJUDICACIÓN BIENES]</t>
  </si>
  <si>
    <t>PRIMERA CLASE - PARAFISCALES [A PAGAR CON BIENES]</t>
  </si>
  <si>
    <t>QUINTA CLASE - QUIROGRAFARIOS [ADJUDICACIÓN BIENES]</t>
  </si>
  <si>
    <t>LOTE HACIENDA SARITA</t>
  </si>
  <si>
    <t>172-0030-281</t>
  </si>
  <si>
    <t>LOTE CHINTOQUE</t>
  </si>
  <si>
    <t>172-0030-280</t>
  </si>
  <si>
    <t>LOTE NILO II</t>
  </si>
  <si>
    <t>172-0039-639</t>
  </si>
  <si>
    <t>LOTE EL GALLINERO</t>
  </si>
  <si>
    <t>172-7839</t>
  </si>
  <si>
    <t>LOTE EL ALISO</t>
  </si>
  <si>
    <t>172-0036-378</t>
  </si>
  <si>
    <t>LOTE LAS TORRES Y LAS HUERTAS</t>
  </si>
  <si>
    <t>172-22345</t>
  </si>
  <si>
    <t>MATRICULA INMOBILIARIA</t>
  </si>
  <si>
    <t>HERRAMIENTAS AGRICOLA, MAQUINARIA Y EQUIPOS</t>
  </si>
  <si>
    <t>W.R Ingenieros Avaluadores S.A.S.</t>
  </si>
  <si>
    <t>AVALUO</t>
  </si>
  <si>
    <t>SERV. AVALUO</t>
  </si>
  <si>
    <t>SUBTOTAL</t>
  </si>
  <si>
    <t>IVA</t>
  </si>
  <si>
    <t>RETENCION</t>
  </si>
  <si>
    <t>A PAGAR</t>
  </si>
  <si>
    <t>GINNETHE ADRIANA TORRES</t>
  </si>
  <si>
    <t xml:space="preserve">CONTADORA </t>
  </si>
  <si>
    <t>CONTADORA</t>
  </si>
  <si>
    <t>SOL SOLUCIONES EMPRESARIALES SAS</t>
  </si>
  <si>
    <t>ARCHIVO</t>
  </si>
  <si>
    <t>JORGE ELIECER GAITAN</t>
  </si>
  <si>
    <t>AVALUADOR</t>
  </si>
  <si>
    <t>ABONO</t>
  </si>
  <si>
    <t>OLGA PATRICIA SANZA APRAEZ</t>
  </si>
  <si>
    <t>HONORARIOS LIQUIDADORA</t>
  </si>
  <si>
    <t>HONORARIOS</t>
  </si>
  <si>
    <t>TASA DE CONTRIBUCION SUPERSOCIEDADES</t>
  </si>
  <si>
    <t>GIRALDO ALZATE ALEJANDRA MARIA</t>
  </si>
  <si>
    <t>SECRETARIA DE HACIENDA DISTRITO CAPITAL</t>
  </si>
  <si>
    <t>DIRECCION DE IMPUESTOS Y ADUNAS - DIAN-</t>
  </si>
  <si>
    <t>POSITIVA ARP</t>
  </si>
  <si>
    <t>FAMISANAR EPS</t>
  </si>
  <si>
    <t>COLFONDOS S.A. PENSIONES Y CESANTIAS</t>
  </si>
  <si>
    <t>COLPENSIONES</t>
  </si>
  <si>
    <t>PORVENIR</t>
  </si>
  <si>
    <t>PROTECCION S.A.</t>
  </si>
  <si>
    <t>INSTITUTO COLOMBIANO DE BIENESTAR FAMILIAR</t>
  </si>
  <si>
    <t> 899999001</t>
  </si>
  <si>
    <t>COLSUBSIDIO</t>
  </si>
  <si>
    <t>CLASE</t>
  </si>
  <si>
    <t>SALDO DE CAPITAL POR PAGAR</t>
  </si>
  <si>
    <t>Primera Clase</t>
  </si>
  <si>
    <t>Segunda Clase</t>
  </si>
  <si>
    <t>Tercera Clase</t>
  </si>
  <si>
    <t>Cuarta Clase</t>
  </si>
  <si>
    <t>Quinta Clase</t>
  </si>
  <si>
    <t>Pirmiera Clase- Postergado</t>
  </si>
  <si>
    <t>Quinta Clase- Postergado</t>
  </si>
  <si>
    <t>TOTAL DERECHOS DE VOTO</t>
  </si>
  <si>
    <t>Gastos Administrativos</t>
  </si>
  <si>
    <t>TERCERA CLASE - HIPOTECARIOS [ADJUDICACIÓN BIENES]</t>
  </si>
  <si>
    <t>DAVIVIENDA</t>
  </si>
  <si>
    <t>BANCO AGRARIO DE COLOMBIA</t>
  </si>
  <si>
    <t>IMAL S.A.</t>
  </si>
  <si>
    <t>BANCO DE BOGOTA</t>
  </si>
  <si>
    <t>CUARTA CLASE - PROVEEDORES [ADJUDICACIÓN BIENES]</t>
  </si>
  <si>
    <t>Lote No. 1</t>
  </si>
  <si>
    <t>172-0030-281/172-0030-280/172-0039-639</t>
  </si>
  <si>
    <t>VALOR A PAGAR</t>
  </si>
  <si>
    <t>SALDO INSOLUTO</t>
  </si>
  <si>
    <t>VALOR RECONOCIDO</t>
  </si>
  <si>
    <t>PORCENTAJE ADJUDICADO</t>
  </si>
  <si>
    <t>REYCA CORREDORES S.A. (CAROLINE NIETO DUQUE)</t>
  </si>
  <si>
    <t>JORGE ELIAS MANZUR</t>
  </si>
  <si>
    <t>CONSTANZA LOZANO</t>
  </si>
  <si>
    <t xml:space="preserve">CONTEGRAL S.A. </t>
  </si>
  <si>
    <t>SOLLA S.A.</t>
  </si>
  <si>
    <t>TARCISIO TAMAYO TAMAYO</t>
  </si>
  <si>
    <t>CERAVI EQUIPOS Y SOLUCIONES LTDA</t>
  </si>
  <si>
    <t>LABORATORIOS CALIER DE LOS ANDES S.A.</t>
  </si>
  <si>
    <t>BIOLFA DE COLOMBIA LTDA</t>
  </si>
  <si>
    <t>RAZA S.A.</t>
  </si>
  <si>
    <t>BIOARA S.A.</t>
  </si>
  <si>
    <t>AVECER LTDA.</t>
  </si>
  <si>
    <t>AGRICOLOMBIA LTDA</t>
  </si>
  <si>
    <t>AMERICAM VETERINARIA LTDA</t>
  </si>
  <si>
    <t>ASOSIMMENTAL</t>
  </si>
  <si>
    <t>ALTELFIN S.A.</t>
  </si>
  <si>
    <t>FIANZAS Y GARANTIAS S.A.S</t>
  </si>
  <si>
    <t>GERMAN SUAREZ</t>
  </si>
  <si>
    <t>DISTRIAVICOLA LTDA</t>
  </si>
  <si>
    <t>CEBA S.A.</t>
  </si>
  <si>
    <t>JESUS CAÑON VERGARA</t>
  </si>
  <si>
    <t>JOSE FERNANDO NARANJO RATIVA</t>
  </si>
  <si>
    <t xml:space="preserve">JACID ANCIZAR VARON </t>
  </si>
  <si>
    <t>SECRETARIA DE HACIENDA DISTRITO CAPITAL (SANCIONES)</t>
  </si>
  <si>
    <t>ACREENCIAS POSTERGADAS -PRIMERA CLASE [ADJUDICACIÓN BIENES]</t>
  </si>
  <si>
    <t>MUNICIPIO DE UBATE</t>
  </si>
  <si>
    <t>POSITIVA ARP (INTERESES)</t>
  </si>
  <si>
    <t>COLFONDOS S.A. PENSIONES Y CESANTIAS (INETERESES)</t>
  </si>
  <si>
    <t>PORVENIR ( INTERESES)</t>
  </si>
  <si>
    <t>PROTECCION S.A.(INTERESES)</t>
  </si>
  <si>
    <t>SECRETARIA DE HACIENDA DISTRITO CAPITAL (INTERESES)</t>
  </si>
  <si>
    <t>INSTITUTO COLOMBIANO DE BIENESTAR FAMILIAR (INTERESES)</t>
  </si>
  <si>
    <t> 899.999.001</t>
  </si>
  <si>
    <t>ACREENCIAS POSTERGADAS -TERCERA CLASE [ADJUDICACIÓN BIENES]</t>
  </si>
  <si>
    <t>CARLOS ALBERTO GARCIA DUARTE</t>
  </si>
  <si>
    <t>Tercera  Clase- Postergado</t>
  </si>
  <si>
    <t>ACREENCIAS POSTERGADAS -QUINTACLASE [ADJUDICACIÓN BIENES]</t>
  </si>
  <si>
    <t>COMPAÑÍA SE SEGUROS CONDOR S.A. EN LIQUIDACION</t>
  </si>
  <si>
    <t>Primera Clase Intrnos</t>
  </si>
  <si>
    <t>ACREENCIAS POSTERGADAS -PRIMERA CLASE INTERNOS [ADJUDICACIÓN BIENES]</t>
  </si>
  <si>
    <t>CIFUENTES ARDILA CLAUDIA MARCELA</t>
  </si>
  <si>
    <t>AMAYA MARTINEZ ERNESTO</t>
  </si>
  <si>
    <t>ARDILA PEÑA CECILIA</t>
  </si>
  <si>
    <t>AMAYA ARDILA CARLOS ERNESTO</t>
  </si>
  <si>
    <t>AMAYA ARDILA JOSE MANUEL</t>
  </si>
  <si>
    <t>ACREENCIAS POSTERGADAS -QUINTA CLASE INTERNOS [ADJUDICACIÓN BIENES]</t>
  </si>
  <si>
    <t>JOSE MANUEL AMAYA ARDILA</t>
  </si>
  <si>
    <t>ARDIMUELLES</t>
  </si>
  <si>
    <t>Quinta Clase- Internos</t>
  </si>
  <si>
    <t xml:space="preserve">CONTRIBUCION </t>
  </si>
  <si>
    <t>DIRECCION DE IMPUESTOS Y ADUNAS - DIAN- (SANCIONES)</t>
  </si>
  <si>
    <t>DIRECCION DE IMPUESTOS Y ADUNAS - DIAN- (INTERESES)</t>
  </si>
  <si>
    <t xml:space="preserve">CAPITAL </t>
  </si>
  <si>
    <t>PROCE. LIQUIDACION RECONOCIDOS</t>
  </si>
  <si>
    <t xml:space="preserve">DEUDA POR PAGAR </t>
  </si>
  <si>
    <t>TOTAL DEUDORES A ADJUDICAR</t>
  </si>
  <si>
    <t>PROYECTO DE ADJUDICACIÓN DE BIENES</t>
  </si>
  <si>
    <t>HONORARIOS PROMOTOR</t>
  </si>
  <si>
    <t xml:space="preserve">RAFAEL EDUARDO GUTIERREZ ALFONSO </t>
  </si>
  <si>
    <t>NO EXISTEN</t>
  </si>
  <si>
    <t>Herramienta Agricola  y Equipo Agricola</t>
  </si>
  <si>
    <t>Banco Falabela</t>
  </si>
  <si>
    <t xml:space="preserve">Almacen Éxito </t>
  </si>
  <si>
    <t>Banco Davivienda</t>
  </si>
  <si>
    <t xml:space="preserve">Mercedes Cruz Sanguino </t>
  </si>
  <si>
    <t xml:space="preserve">Martha Oliva Salamanca </t>
  </si>
  <si>
    <t>NO EXISTEN BIENES PARA ADJUDICAR</t>
  </si>
  <si>
    <t>HERRAMIENTA AGRICOLA, MAQUINARIA Y EQUIPOS</t>
  </si>
  <si>
    <t>RAFAEL EDUARDO GUTIERREZ ALFONSO</t>
  </si>
  <si>
    <t>LIQUIDADOR</t>
  </si>
  <si>
    <t>ACREENCIAS POSTERGADAS -QUINTA CLASE [ADJUDICACIÓN BIENES]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</si>
</sst>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-&quot;$&quot;* #,##0_-;\-&quot;$&quot;* #,##0_-;_-&quot;$&quot;* &quot;-&quot;_-;_-@_-"/>
    <numFmt numFmtId="165" formatCode="_-* #,##0_-;\-* #,##0_-;_-* &quot;-&quot;_-;_-@_-"/>
    <numFmt numFmtId="166" formatCode="&quot;$&quot;\ #,##0"/>
    <numFmt numFmtId="167" formatCode="0.0000%"/>
    <numFmt numFmtId="168" formatCode="&quot;$&quot;#,##0"/>
    <numFmt numFmtId="169" formatCode="&quot;$&quot;#,##0.00"/>
    <numFmt numFmtId="170" formatCode="_-[$$-240A]\ * #,##0.00_-;\-[$$-240A]\ * #,##0.00_-;_-[$$-240A]\ * &quot;-&quot;??_-;_-@_-"/>
    <numFmt numFmtId="171" formatCode="0.000%"/>
    <numFmt numFmtId="172" formatCode="&quot;$&quot;#,##0.000"/>
    <numFmt numFmtId="173" formatCode="_-[$$-240A]\ * #,##0_-;\-[$$-240A]\ * #,##0_-;_-[$$-240A]\ * &quot;-&quot;??_-;_-@_-"/>
    <numFmt numFmtId="174" formatCode="##,##0_);[Red]\(##,##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Bookman Old Style"/>
      <family val="1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Bookman Old Style"/>
      <family val="1"/>
    </font>
    <font>
      <b/>
      <sz val="10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5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5">
    <xf numFmtId="0" fontId="0" fillId="0" borderId="0" xfId="0"/>
    <xf numFmtId="166" fontId="3" fillId="0" borderId="0" xfId="0" applyNumberFormat="1" applyFont="1"/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166" fontId="2" fillId="2" borderId="2" xfId="0" applyNumberFormat="1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shrinkToFit="1"/>
    </xf>
    <xf numFmtId="0" fontId="3" fillId="0" borderId="3" xfId="0" applyFont="1" applyBorder="1" applyAlignment="1">
      <alignment shrinkToFit="1"/>
    </xf>
    <xf numFmtId="169" fontId="3" fillId="0" borderId="3" xfId="0" applyNumberFormat="1" applyFont="1" applyBorder="1"/>
    <xf numFmtId="3" fontId="3" fillId="0" borderId="4" xfId="0" applyNumberFormat="1" applyFont="1" applyBorder="1" applyAlignment="1">
      <alignment horizontal="right" shrinkToFit="1"/>
    </xf>
    <xf numFmtId="0" fontId="3" fillId="0" borderId="4" xfId="0" applyFont="1" applyBorder="1" applyAlignment="1">
      <alignment shrinkToFit="1"/>
    </xf>
    <xf numFmtId="169" fontId="3" fillId="0" borderId="4" xfId="0" applyNumberFormat="1" applyFont="1" applyBorder="1"/>
    <xf numFmtId="167" fontId="3" fillId="0" borderId="4" xfId="0" applyNumberFormat="1" applyFont="1" applyBorder="1"/>
    <xf numFmtId="168" fontId="3" fillId="0" borderId="3" xfId="0" applyNumberFormat="1" applyFont="1" applyBorder="1"/>
    <xf numFmtId="168" fontId="2" fillId="0" borderId="6" xfId="0" applyNumberFormat="1" applyFont="1" applyBorder="1"/>
    <xf numFmtId="168" fontId="3" fillId="0" borderId="7" xfId="0" applyNumberFormat="1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7" fontId="3" fillId="0" borderId="0" xfId="0" applyNumberFormat="1" applyFont="1" applyBorder="1" applyAlignment="1">
      <alignment horizontal="left"/>
    </xf>
    <xf numFmtId="168" fontId="2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/>
    <xf numFmtId="3" fontId="3" fillId="0" borderId="4" xfId="0" applyNumberFormat="1" applyFont="1" applyFill="1" applyBorder="1" applyAlignment="1">
      <alignment horizontal="right"/>
    </xf>
    <xf numFmtId="168" fontId="3" fillId="0" borderId="0" xfId="0" applyNumberFormat="1" applyFont="1" applyBorder="1" applyAlignment="1">
      <alignment horizontal="left"/>
    </xf>
    <xf numFmtId="3" fontId="3" fillId="0" borderId="3" xfId="0" applyNumberFormat="1" applyFont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4" xfId="0" applyFill="1" applyBorder="1" applyAlignment="1">
      <alignment horizontal="left"/>
    </xf>
    <xf numFmtId="165" fontId="0" fillId="0" borderId="0" xfId="1" applyFont="1"/>
    <xf numFmtId="165" fontId="0" fillId="0" borderId="0" xfId="0" applyNumberFormat="1"/>
    <xf numFmtId="170" fontId="0" fillId="0" borderId="0" xfId="0" applyNumberFormat="1"/>
    <xf numFmtId="171" fontId="3" fillId="0" borderId="3" xfId="3" applyNumberFormat="1" applyFont="1" applyBorder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6" fontId="2" fillId="2" borderId="12" xfId="0" applyNumberFormat="1" applyFont="1" applyFill="1" applyBorder="1" applyAlignment="1">
      <alignment horizontal="center" vertical="center"/>
    </xf>
    <xf numFmtId="167" fontId="2" fillId="2" borderId="12" xfId="0" applyNumberFormat="1" applyFont="1" applyFill="1" applyBorder="1" applyAlignment="1">
      <alignment horizontal="center" vertical="center"/>
    </xf>
    <xf numFmtId="166" fontId="2" fillId="2" borderId="13" xfId="0" applyNumberFormat="1" applyFont="1" applyFill="1" applyBorder="1" applyAlignment="1">
      <alignment horizontal="center" vertical="center"/>
    </xf>
    <xf numFmtId="0" fontId="2" fillId="0" borderId="14" xfId="0" applyFont="1" applyBorder="1" applyAlignment="1"/>
    <xf numFmtId="0" fontId="2" fillId="0" borderId="15" xfId="0" applyFont="1" applyBorder="1" applyAlignment="1"/>
    <xf numFmtId="169" fontId="2" fillId="0" borderId="16" xfId="0" applyNumberFormat="1" applyFont="1" applyBorder="1" applyAlignment="1"/>
    <xf numFmtId="169" fontId="2" fillId="0" borderId="17" xfId="0" applyNumberFormat="1" applyFont="1" applyBorder="1" applyAlignment="1"/>
    <xf numFmtId="167" fontId="2" fillId="0" borderId="17" xfId="0" applyNumberFormat="1" applyFont="1" applyBorder="1" applyAlignment="1"/>
    <xf numFmtId="169" fontId="2" fillId="0" borderId="18" xfId="0" applyNumberFormat="1" applyFont="1" applyBorder="1" applyAlignment="1"/>
    <xf numFmtId="169" fontId="2" fillId="0" borderId="19" xfId="0" applyNumberFormat="1" applyFont="1" applyBorder="1" applyAlignment="1"/>
    <xf numFmtId="0" fontId="3" fillId="0" borderId="4" xfId="0" applyFont="1" applyBorder="1"/>
    <xf numFmtId="171" fontId="3" fillId="0" borderId="4" xfId="3" applyNumberFormat="1" applyFont="1" applyBorder="1"/>
    <xf numFmtId="0" fontId="3" fillId="0" borderId="4" xfId="0" applyFont="1" applyFill="1" applyBorder="1" applyAlignment="1">
      <alignment shrinkToFit="1"/>
    </xf>
    <xf numFmtId="0" fontId="3" fillId="0" borderId="20" xfId="0" applyFont="1" applyBorder="1"/>
    <xf numFmtId="169" fontId="3" fillId="0" borderId="21" xfId="0" applyNumberFormat="1" applyFont="1" applyBorder="1"/>
    <xf numFmtId="0" fontId="3" fillId="0" borderId="22" xfId="0" applyFont="1" applyBorder="1"/>
    <xf numFmtId="169" fontId="3" fillId="0" borderId="23" xfId="0" applyNumberFormat="1" applyFont="1" applyBorder="1"/>
    <xf numFmtId="0" fontId="3" fillId="0" borderId="22" xfId="0" applyFont="1" applyFill="1" applyBorder="1" applyAlignment="1">
      <alignment shrinkToFit="1"/>
    </xf>
    <xf numFmtId="169" fontId="3" fillId="0" borderId="7" xfId="0" applyNumberFormat="1" applyFont="1" applyBorder="1"/>
    <xf numFmtId="0" fontId="0" fillId="0" borderId="4" xfId="0" applyBorder="1" applyAlignment="1"/>
    <xf numFmtId="0" fontId="5" fillId="0" borderId="4" xfId="0" applyFont="1" applyFill="1" applyBorder="1"/>
    <xf numFmtId="165" fontId="5" fillId="0" borderId="4" xfId="1" applyFont="1" applyFill="1" applyBorder="1"/>
    <xf numFmtId="165" fontId="5" fillId="0" borderId="4" xfId="1" applyFont="1" applyFill="1" applyBorder="1" applyAlignment="1">
      <alignment horizontal="right"/>
    </xf>
    <xf numFmtId="0" fontId="5" fillId="0" borderId="0" xfId="0" applyFont="1" applyFill="1" applyBorder="1"/>
    <xf numFmtId="0" fontId="2" fillId="2" borderId="29" xfId="0" applyFont="1" applyFill="1" applyBorder="1" applyAlignment="1">
      <alignment horizontal="center" vertical="center"/>
    </xf>
    <xf numFmtId="166" fontId="2" fillId="2" borderId="12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/>
    </xf>
    <xf numFmtId="168" fontId="2" fillId="0" borderId="17" xfId="0" applyNumberFormat="1" applyFont="1" applyBorder="1"/>
    <xf numFmtId="168" fontId="2" fillId="0" borderId="31" xfId="0" applyNumberFormat="1" applyFont="1" applyBorder="1"/>
    <xf numFmtId="0" fontId="5" fillId="0" borderId="4" xfId="0" applyFont="1" applyFill="1" applyBorder="1" applyAlignment="1">
      <alignment horizontal="left" vertical="center"/>
    </xf>
    <xf numFmtId="0" fontId="5" fillId="0" borderId="20" xfId="0" applyFont="1" applyFill="1" applyBorder="1"/>
    <xf numFmtId="165" fontId="5" fillId="0" borderId="3" xfId="1" applyFont="1" applyFill="1" applyBorder="1" applyAlignment="1">
      <alignment horizontal="right"/>
    </xf>
    <xf numFmtId="168" fontId="3" fillId="0" borderId="21" xfId="0" applyNumberFormat="1" applyFont="1" applyBorder="1"/>
    <xf numFmtId="0" fontId="5" fillId="0" borderId="22" xfId="0" applyFont="1" applyFill="1" applyBorder="1" applyAlignment="1">
      <alignment horizontal="left" vertical="center"/>
    </xf>
    <xf numFmtId="168" fontId="3" fillId="0" borderId="23" xfId="0" applyNumberFormat="1" applyFont="1" applyBorder="1"/>
    <xf numFmtId="168" fontId="3" fillId="0" borderId="25" xfId="0" applyNumberFormat="1" applyFont="1" applyBorder="1"/>
    <xf numFmtId="0" fontId="5" fillId="0" borderId="22" xfId="0" applyFont="1" applyFill="1" applyBorder="1"/>
    <xf numFmtId="172" fontId="2" fillId="0" borderId="16" xfId="0" applyNumberFormat="1" applyFont="1" applyBorder="1" applyAlignment="1"/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164" fontId="5" fillId="0" borderId="4" xfId="0" applyNumberFormat="1" applyFont="1" applyBorder="1"/>
    <xf numFmtId="10" fontId="5" fillId="0" borderId="4" xfId="3" applyNumberFormat="1" applyFont="1" applyBorder="1"/>
    <xf numFmtId="10" fontId="5" fillId="0" borderId="4" xfId="0" applyNumberFormat="1" applyFont="1" applyBorder="1"/>
    <xf numFmtId="10" fontId="6" fillId="0" borderId="4" xfId="0" applyNumberFormat="1" applyFont="1" applyBorder="1"/>
    <xf numFmtId="0" fontId="6" fillId="0" borderId="5" xfId="0" applyFont="1" applyBorder="1" applyAlignment="1">
      <alignment horizontal="center" vertical="center"/>
    </xf>
    <xf numFmtId="169" fontId="5" fillId="0" borderId="4" xfId="0" applyNumberFormat="1" applyFont="1" applyBorder="1"/>
    <xf numFmtId="165" fontId="5" fillId="0" borderId="4" xfId="1" applyFont="1" applyBorder="1"/>
    <xf numFmtId="10" fontId="3" fillId="0" borderId="4" xfId="3" applyNumberFormat="1" applyFont="1" applyBorder="1"/>
    <xf numFmtId="9" fontId="0" fillId="0" borderId="0" xfId="3" applyFont="1"/>
    <xf numFmtId="168" fontId="0" fillId="0" borderId="0" xfId="1" applyNumberFormat="1" applyFont="1"/>
    <xf numFmtId="10" fontId="0" fillId="0" borderId="0" xfId="3" applyNumberFormat="1" applyFont="1"/>
    <xf numFmtId="10" fontId="3" fillId="0" borderId="0" xfId="3" applyNumberFormat="1" applyFont="1"/>
    <xf numFmtId="168" fontId="3" fillId="0" borderId="0" xfId="0" applyNumberFormat="1" applyFont="1" applyBorder="1"/>
    <xf numFmtId="10" fontId="3" fillId="0" borderId="0" xfId="3" applyNumberFormat="1" applyFont="1" applyBorder="1"/>
    <xf numFmtId="0" fontId="1" fillId="0" borderId="0" xfId="0" applyFont="1" applyFill="1" applyBorder="1" applyAlignment="1">
      <alignment vertical="center" shrinkToFit="1"/>
    </xf>
    <xf numFmtId="0" fontId="5" fillId="0" borderId="20" xfId="0" applyFont="1" applyBorder="1"/>
    <xf numFmtId="165" fontId="5" fillId="0" borderId="3" xfId="1" applyFont="1" applyBorder="1"/>
    <xf numFmtId="0" fontId="5" fillId="0" borderId="22" xfId="0" applyFont="1" applyBorder="1"/>
    <xf numFmtId="168" fontId="3" fillId="0" borderId="34" xfId="0" applyNumberFormat="1" applyFont="1" applyBorder="1"/>
    <xf numFmtId="168" fontId="3" fillId="0" borderId="35" xfId="0" applyNumberFormat="1" applyFont="1" applyBorder="1"/>
    <xf numFmtId="0" fontId="2" fillId="2" borderId="1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wrapText="1"/>
    </xf>
    <xf numFmtId="169" fontId="3" fillId="0" borderId="3" xfId="0" applyNumberFormat="1" applyFont="1" applyBorder="1" applyAlignment="1">
      <alignment wrapText="1"/>
    </xf>
    <xf numFmtId="0" fontId="5" fillId="0" borderId="24" xfId="0" applyFont="1" applyFill="1" applyBorder="1"/>
    <xf numFmtId="165" fontId="5" fillId="0" borderId="7" xfId="1" applyFont="1" applyFill="1" applyBorder="1" applyAlignment="1">
      <alignment horizontal="right"/>
    </xf>
    <xf numFmtId="171" fontId="3" fillId="0" borderId="4" xfId="0" applyNumberFormat="1" applyFont="1" applyBorder="1"/>
    <xf numFmtId="171" fontId="3" fillId="0" borderId="3" xfId="0" applyNumberFormat="1" applyFont="1" applyBorder="1"/>
    <xf numFmtId="171" fontId="3" fillId="0" borderId="7" xfId="0" applyNumberFormat="1" applyFont="1" applyBorder="1"/>
    <xf numFmtId="171" fontId="2" fillId="0" borderId="17" xfId="0" applyNumberFormat="1" applyFont="1" applyBorder="1" applyAlignment="1"/>
    <xf numFmtId="171" fontId="2" fillId="0" borderId="16" xfId="0" applyNumberFormat="1" applyFont="1" applyBorder="1" applyAlignment="1"/>
    <xf numFmtId="171" fontId="3" fillId="0" borderId="7" xfId="3" applyNumberFormat="1" applyFont="1" applyBorder="1"/>
    <xf numFmtId="0" fontId="5" fillId="0" borderId="36" xfId="0" applyFont="1" applyFill="1" applyBorder="1" applyAlignment="1">
      <alignment vertical="center"/>
    </xf>
    <xf numFmtId="165" fontId="5" fillId="0" borderId="32" xfId="1" applyFont="1" applyBorder="1" applyAlignment="1">
      <alignment vertical="center"/>
    </xf>
    <xf numFmtId="168" fontId="3" fillId="0" borderId="32" xfId="0" applyNumberFormat="1" applyFont="1" applyBorder="1" applyAlignment="1">
      <alignment vertical="center"/>
    </xf>
    <xf numFmtId="171" fontId="5" fillId="0" borderId="4" xfId="0" applyNumberFormat="1" applyFont="1" applyBorder="1"/>
    <xf numFmtId="171" fontId="5" fillId="0" borderId="4" xfId="0" applyNumberFormat="1" applyFont="1" applyBorder="1" applyAlignment="1">
      <alignment horizontal="right"/>
    </xf>
    <xf numFmtId="169" fontId="5" fillId="0" borderId="4" xfId="0" applyNumberFormat="1" applyFont="1" applyBorder="1" applyAlignment="1">
      <alignment horizontal="center" vertical="center" wrapText="1"/>
    </xf>
    <xf numFmtId="171" fontId="5" fillId="0" borderId="4" xfId="0" applyNumberFormat="1" applyFont="1" applyBorder="1" applyAlignment="1">
      <alignment horizontal="right" vertical="center" wrapText="1"/>
    </xf>
    <xf numFmtId="0" fontId="2" fillId="2" borderId="40" xfId="0" applyFont="1" applyFill="1" applyBorder="1" applyAlignment="1">
      <alignment horizontal="center"/>
    </xf>
    <xf numFmtId="168" fontId="2" fillId="2" borderId="41" xfId="0" applyNumberFormat="1" applyFont="1" applyFill="1" applyBorder="1" applyAlignment="1">
      <alignment horizontal="center"/>
    </xf>
    <xf numFmtId="0" fontId="0" fillId="3" borderId="22" xfId="0" applyFill="1" applyBorder="1" applyAlignment="1" applyProtection="1">
      <alignment vertical="center"/>
      <protection locked="0"/>
    </xf>
    <xf numFmtId="0" fontId="0" fillId="0" borderId="22" xfId="0" applyFill="1" applyBorder="1" applyAlignment="1" applyProtection="1">
      <alignment vertical="center"/>
      <protection locked="0"/>
    </xf>
    <xf numFmtId="170" fontId="0" fillId="0" borderId="23" xfId="0" applyNumberFormat="1" applyBorder="1"/>
    <xf numFmtId="0" fontId="0" fillId="0" borderId="22" xfId="0" applyBorder="1" applyAlignment="1"/>
    <xf numFmtId="0" fontId="2" fillId="0" borderId="37" xfId="0" applyFont="1" applyBorder="1"/>
    <xf numFmtId="0" fontId="2" fillId="0" borderId="42" xfId="0" applyFont="1" applyBorder="1"/>
    <xf numFmtId="168" fontId="2" fillId="0" borderId="43" xfId="0" applyNumberFormat="1" applyFont="1" applyBorder="1"/>
    <xf numFmtId="171" fontId="2" fillId="0" borderId="17" xfId="3" applyNumberFormat="1" applyFont="1" applyBorder="1" applyAlignment="1"/>
    <xf numFmtId="3" fontId="2" fillId="0" borderId="15" xfId="0" applyNumberFormat="1" applyFont="1" applyBorder="1" applyAlignment="1"/>
    <xf numFmtId="0" fontId="5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right"/>
    </xf>
    <xf numFmtId="171" fontId="2" fillId="0" borderId="15" xfId="3" applyNumberFormat="1" applyFont="1" applyBorder="1" applyAlignment="1"/>
    <xf numFmtId="164" fontId="5" fillId="0" borderId="4" xfId="2" applyFont="1" applyFill="1" applyBorder="1"/>
    <xf numFmtId="3" fontId="3" fillId="0" borderId="3" xfId="0" applyNumberFormat="1" applyFont="1" applyFill="1" applyBorder="1" applyAlignment="1">
      <alignment horizontal="right"/>
    </xf>
    <xf numFmtId="171" fontId="3" fillId="0" borderId="3" xfId="3" applyNumberFormat="1" applyFont="1" applyFill="1" applyBorder="1"/>
    <xf numFmtId="168" fontId="3" fillId="0" borderId="21" xfId="0" applyNumberFormat="1" applyFont="1" applyFill="1" applyBorder="1"/>
    <xf numFmtId="0" fontId="5" fillId="0" borderId="44" xfId="0" applyFont="1" applyFill="1" applyBorder="1"/>
    <xf numFmtId="165" fontId="5" fillId="0" borderId="45" xfId="1" applyFont="1" applyFill="1" applyBorder="1"/>
    <xf numFmtId="3" fontId="3" fillId="0" borderId="7" xfId="0" applyNumberFormat="1" applyFont="1" applyFill="1" applyBorder="1" applyAlignment="1">
      <alignment horizontal="right"/>
    </xf>
    <xf numFmtId="171" fontId="3" fillId="0" borderId="7" xfId="3" applyNumberFormat="1" applyFont="1" applyFill="1" applyBorder="1"/>
    <xf numFmtId="169" fontId="3" fillId="0" borderId="7" xfId="0" applyNumberFormat="1" applyFont="1" applyFill="1" applyBorder="1"/>
    <xf numFmtId="168" fontId="3" fillId="0" borderId="25" xfId="0" applyNumberFormat="1" applyFont="1" applyFill="1" applyBorder="1"/>
    <xf numFmtId="169" fontId="0" fillId="0" borderId="0" xfId="0" applyNumberFormat="1"/>
    <xf numFmtId="171" fontId="0" fillId="0" borderId="0" xfId="3" applyNumberFormat="1" applyFont="1"/>
    <xf numFmtId="170" fontId="0" fillId="0" borderId="23" xfId="0" applyNumberFormat="1" applyFill="1" applyBorder="1"/>
    <xf numFmtId="3" fontId="3" fillId="0" borderId="10" xfId="0" applyNumberFormat="1" applyFont="1" applyFill="1" applyBorder="1" applyAlignment="1">
      <alignment horizontal="right"/>
    </xf>
    <xf numFmtId="171" fontId="3" fillId="0" borderId="10" xfId="3" applyNumberFormat="1" applyFont="1" applyFill="1" applyBorder="1"/>
    <xf numFmtId="169" fontId="3" fillId="0" borderId="10" xfId="0" applyNumberFormat="1" applyFont="1" applyFill="1" applyBorder="1"/>
    <xf numFmtId="168" fontId="3" fillId="0" borderId="46" xfId="0" applyNumberFormat="1" applyFont="1" applyFill="1" applyBorder="1"/>
    <xf numFmtId="165" fontId="0" fillId="0" borderId="4" xfId="1" applyFont="1" applyBorder="1"/>
    <xf numFmtId="0" fontId="0" fillId="0" borderId="4" xfId="0" applyBorder="1"/>
    <xf numFmtId="168" fontId="3" fillId="0" borderId="7" xfId="0" applyNumberFormat="1" applyFont="1" applyFill="1" applyBorder="1"/>
    <xf numFmtId="168" fontId="3" fillId="0" borderId="49" xfId="0" applyNumberFormat="1" applyFont="1" applyBorder="1"/>
    <xf numFmtId="171" fontId="3" fillId="0" borderId="10" xfId="3" applyNumberFormat="1" applyFont="1" applyBorder="1"/>
    <xf numFmtId="168" fontId="3" fillId="0" borderId="10" xfId="0" applyNumberFormat="1" applyFont="1" applyBorder="1"/>
    <xf numFmtId="0" fontId="2" fillId="2" borderId="40" xfId="0" applyFont="1" applyFill="1" applyBorder="1" applyAlignment="1">
      <alignment horizontal="center" vertical="center"/>
    </xf>
    <xf numFmtId="166" fontId="2" fillId="2" borderId="28" xfId="0" applyNumberFormat="1" applyFont="1" applyFill="1" applyBorder="1" applyAlignment="1">
      <alignment horizontal="center" vertical="center"/>
    </xf>
    <xf numFmtId="166" fontId="2" fillId="2" borderId="28" xfId="0" applyNumberFormat="1" applyFont="1" applyFill="1" applyBorder="1" applyAlignment="1">
      <alignment horizontal="center" vertical="center" wrapText="1"/>
    </xf>
    <xf numFmtId="167" fontId="2" fillId="2" borderId="28" xfId="0" applyNumberFormat="1" applyFont="1" applyFill="1" applyBorder="1" applyAlignment="1">
      <alignment horizontal="center" vertical="center"/>
    </xf>
    <xf numFmtId="166" fontId="2" fillId="2" borderId="50" xfId="0" applyNumberFormat="1" applyFont="1" applyFill="1" applyBorder="1" applyAlignment="1">
      <alignment horizontal="center" vertical="center"/>
    </xf>
    <xf numFmtId="168" fontId="3" fillId="0" borderId="4" xfId="0" applyNumberFormat="1" applyFont="1" applyFill="1" applyBorder="1"/>
    <xf numFmtId="168" fontId="3" fillId="4" borderId="4" xfId="0" applyNumberFormat="1" applyFont="1" applyFill="1" applyBorder="1"/>
    <xf numFmtId="168" fontId="0" fillId="0" borderId="0" xfId="0" applyNumberFormat="1"/>
    <xf numFmtId="3" fontId="0" fillId="0" borderId="0" xfId="0" applyNumberFormat="1"/>
    <xf numFmtId="168" fontId="3" fillId="0" borderId="3" xfId="0" applyNumberFormat="1" applyFont="1" applyFill="1" applyBorder="1"/>
    <xf numFmtId="169" fontId="3" fillId="0" borderId="3" xfId="0" applyNumberFormat="1" applyFont="1" applyFill="1" applyBorder="1"/>
    <xf numFmtId="169" fontId="3" fillId="0" borderId="4" xfId="0" applyNumberFormat="1" applyFont="1" applyFill="1" applyBorder="1"/>
    <xf numFmtId="168" fontId="3" fillId="0" borderId="32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/>
    </xf>
    <xf numFmtId="0" fontId="4" fillId="0" borderId="0" xfId="0" applyFont="1"/>
    <xf numFmtId="165" fontId="4" fillId="0" borderId="0" xfId="1" applyFont="1"/>
    <xf numFmtId="0" fontId="7" fillId="0" borderId="0" xfId="0" applyFont="1"/>
    <xf numFmtId="166" fontId="9" fillId="0" borderId="0" xfId="0" applyNumberFormat="1" applyFont="1"/>
    <xf numFmtId="167" fontId="9" fillId="0" borderId="0" xfId="0" applyNumberFormat="1" applyFont="1"/>
    <xf numFmtId="165" fontId="7" fillId="0" borderId="0" xfId="1" applyFont="1"/>
    <xf numFmtId="0" fontId="8" fillId="2" borderId="40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 wrapText="1"/>
    </xf>
    <xf numFmtId="168" fontId="8" fillId="2" borderId="41" xfId="0" applyNumberFormat="1" applyFont="1" applyFill="1" applyBorder="1" applyAlignment="1">
      <alignment horizontal="center"/>
    </xf>
    <xf numFmtId="173" fontId="11" fillId="0" borderId="23" xfId="0" applyNumberFormat="1" applyFont="1" applyBorder="1"/>
    <xf numFmtId="0" fontId="11" fillId="0" borderId="22" xfId="0" applyFont="1" applyBorder="1" applyAlignment="1"/>
    <xf numFmtId="0" fontId="11" fillId="0" borderId="4" xfId="0" applyFont="1" applyBorder="1" applyAlignment="1"/>
    <xf numFmtId="0" fontId="8" fillId="0" borderId="37" xfId="0" applyFont="1" applyBorder="1"/>
    <xf numFmtId="0" fontId="8" fillId="0" borderId="42" xfId="0" applyFont="1" applyBorder="1"/>
    <xf numFmtId="173" fontId="8" fillId="0" borderId="43" xfId="0" applyNumberFormat="1" applyFont="1" applyBorder="1"/>
    <xf numFmtId="0" fontId="9" fillId="0" borderId="0" xfId="0" applyFont="1"/>
    <xf numFmtId="0" fontId="9" fillId="0" borderId="4" xfId="0" applyFont="1" applyBorder="1"/>
    <xf numFmtId="0" fontId="9" fillId="0" borderId="4" xfId="0" applyFont="1" applyBorder="1" applyAlignment="1">
      <alignment shrinkToFit="1"/>
    </xf>
    <xf numFmtId="165" fontId="7" fillId="0" borderId="4" xfId="1" applyFont="1" applyBorder="1"/>
    <xf numFmtId="0" fontId="12" fillId="0" borderId="0" xfId="0" applyFont="1" applyAlignment="1"/>
    <xf numFmtId="0" fontId="7" fillId="0" borderId="4" xfId="0" applyFont="1" applyBorder="1"/>
    <xf numFmtId="0" fontId="12" fillId="0" borderId="0" xfId="0" applyFont="1"/>
    <xf numFmtId="165" fontId="7" fillId="0" borderId="0" xfId="0" applyNumberFormat="1" applyFont="1"/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166" fontId="12" fillId="2" borderId="12" xfId="0" applyNumberFormat="1" applyFont="1" applyFill="1" applyBorder="1" applyAlignment="1">
      <alignment horizontal="center" vertical="center"/>
    </xf>
    <xf numFmtId="167" fontId="12" fillId="2" borderId="12" xfId="0" applyNumberFormat="1" applyFont="1" applyFill="1" applyBorder="1" applyAlignment="1">
      <alignment horizontal="center" vertical="center"/>
    </xf>
    <xf numFmtId="166" fontId="12" fillId="2" borderId="13" xfId="0" applyNumberFormat="1" applyFont="1" applyFill="1" applyBorder="1" applyAlignment="1">
      <alignment horizontal="center" vertical="center"/>
    </xf>
    <xf numFmtId="3" fontId="9" fillId="0" borderId="4" xfId="0" applyNumberFormat="1" applyFont="1" applyBorder="1" applyAlignment="1">
      <alignment horizontal="right" shrinkToFit="1"/>
    </xf>
    <xf numFmtId="169" fontId="9" fillId="0" borderId="4" xfId="0" applyNumberFormat="1" applyFont="1" applyFill="1" applyBorder="1"/>
    <xf numFmtId="171" fontId="9" fillId="0" borderId="4" xfId="3" applyNumberFormat="1" applyFont="1" applyBorder="1"/>
    <xf numFmtId="169" fontId="9" fillId="0" borderId="4" xfId="0" applyNumberFormat="1" applyFont="1" applyBorder="1"/>
    <xf numFmtId="169" fontId="9" fillId="0" borderId="23" xfId="0" applyNumberFormat="1" applyFont="1" applyBorder="1"/>
    <xf numFmtId="0" fontId="9" fillId="0" borderId="22" xfId="0" applyFont="1" applyFill="1" applyBorder="1" applyAlignment="1">
      <alignment shrinkToFit="1"/>
    </xf>
    <xf numFmtId="0" fontId="12" fillId="0" borderId="14" xfId="0" applyFont="1" applyBorder="1" applyAlignment="1"/>
    <xf numFmtId="0" fontId="12" fillId="0" borderId="15" xfId="0" applyFont="1" applyBorder="1" applyAlignment="1"/>
    <xf numFmtId="169" fontId="12" fillId="0" borderId="16" xfId="0" applyNumberFormat="1" applyFont="1" applyBorder="1" applyAlignment="1"/>
    <xf numFmtId="169" fontId="12" fillId="0" borderId="17" xfId="0" applyNumberFormat="1" applyFont="1" applyBorder="1" applyAlignment="1"/>
    <xf numFmtId="167" fontId="12" fillId="0" borderId="17" xfId="0" applyNumberFormat="1" applyFont="1" applyBorder="1" applyAlignment="1"/>
    <xf numFmtId="169" fontId="12" fillId="0" borderId="18" xfId="0" applyNumberFormat="1" applyFont="1" applyBorder="1" applyAlignment="1"/>
    <xf numFmtId="169" fontId="12" fillId="0" borderId="19" xfId="0" applyNumberFormat="1" applyFont="1" applyBorder="1" applyAlignment="1"/>
    <xf numFmtId="0" fontId="12" fillId="2" borderId="29" xfId="0" applyFont="1" applyFill="1" applyBorder="1" applyAlignment="1">
      <alignment horizontal="center" vertical="center"/>
    </xf>
    <xf numFmtId="166" fontId="12" fillId="2" borderId="12" xfId="0" applyNumberFormat="1" applyFont="1" applyFill="1" applyBorder="1" applyAlignment="1">
      <alignment horizontal="center" vertical="center" wrapText="1"/>
    </xf>
    <xf numFmtId="166" fontId="12" fillId="2" borderId="30" xfId="0" applyNumberFormat="1" applyFont="1" applyFill="1" applyBorder="1" applyAlignment="1">
      <alignment horizontal="center" vertical="center"/>
    </xf>
    <xf numFmtId="0" fontId="7" fillId="0" borderId="4" xfId="0" applyFont="1" applyFill="1" applyBorder="1"/>
    <xf numFmtId="165" fontId="7" fillId="0" borderId="4" xfId="1" applyFont="1" applyFill="1" applyBorder="1"/>
    <xf numFmtId="168" fontId="9" fillId="0" borderId="4" xfId="0" applyNumberFormat="1" applyFont="1" applyFill="1" applyBorder="1"/>
    <xf numFmtId="168" fontId="9" fillId="0" borderId="4" xfId="0" applyNumberFormat="1" applyFont="1" applyBorder="1"/>
    <xf numFmtId="171" fontId="9" fillId="0" borderId="4" xfId="0" applyNumberFormat="1" applyFont="1" applyBorder="1"/>
    <xf numFmtId="3" fontId="7" fillId="0" borderId="0" xfId="0" applyNumberFormat="1" applyFont="1"/>
    <xf numFmtId="165" fontId="7" fillId="0" borderId="4" xfId="1" applyFont="1" applyFill="1" applyBorder="1" applyAlignment="1">
      <alignment horizontal="right"/>
    </xf>
    <xf numFmtId="172" fontId="12" fillId="0" borderId="16" xfId="0" applyNumberFormat="1" applyFont="1" applyBorder="1" applyAlignment="1"/>
    <xf numFmtId="168" fontId="12" fillId="0" borderId="31" xfId="0" applyNumberFormat="1" applyFont="1" applyBorder="1"/>
    <xf numFmtId="165" fontId="7" fillId="0" borderId="3" xfId="1" applyFont="1" applyFill="1" applyBorder="1" applyAlignment="1">
      <alignment horizontal="right"/>
    </xf>
    <xf numFmtId="168" fontId="9" fillId="0" borderId="3" xfId="0" applyNumberFormat="1" applyFont="1" applyFill="1" applyBorder="1"/>
    <xf numFmtId="168" fontId="9" fillId="0" borderId="3" xfId="0" applyNumberFormat="1" applyFont="1" applyBorder="1"/>
    <xf numFmtId="171" fontId="9" fillId="0" borderId="3" xfId="0" applyNumberFormat="1" applyFont="1" applyBorder="1"/>
    <xf numFmtId="169" fontId="9" fillId="0" borderId="3" xfId="0" applyNumberFormat="1" applyFont="1" applyBorder="1"/>
    <xf numFmtId="168" fontId="9" fillId="0" borderId="21" xfId="0" applyNumberFormat="1" applyFont="1" applyBorder="1"/>
    <xf numFmtId="171" fontId="12" fillId="0" borderId="17" xfId="0" applyNumberFormat="1" applyFont="1" applyBorder="1" applyAlignment="1"/>
    <xf numFmtId="0" fontId="12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167" fontId="9" fillId="0" borderId="0" xfId="0" applyNumberFormat="1" applyFont="1" applyBorder="1" applyAlignment="1">
      <alignment horizontal="left"/>
    </xf>
    <xf numFmtId="168" fontId="12" fillId="0" borderId="0" xfId="0" applyNumberFormat="1" applyFont="1" applyBorder="1"/>
    <xf numFmtId="168" fontId="9" fillId="0" borderId="23" xfId="0" applyNumberFormat="1" applyFont="1" applyBorder="1"/>
    <xf numFmtId="171" fontId="12" fillId="0" borderId="16" xfId="0" applyNumberFormat="1" applyFont="1" applyBorder="1" applyAlignment="1"/>
    <xf numFmtId="170" fontId="7" fillId="0" borderId="0" xfId="0" applyNumberFormat="1" applyFont="1"/>
    <xf numFmtId="9" fontId="7" fillId="0" borderId="0" xfId="3" applyFont="1"/>
    <xf numFmtId="165" fontId="7" fillId="0" borderId="3" xfId="1" applyFont="1" applyBorder="1"/>
    <xf numFmtId="10" fontId="9" fillId="0" borderId="4" xfId="3" applyNumberFormat="1" applyFont="1" applyBorder="1"/>
    <xf numFmtId="168" fontId="7" fillId="0" borderId="0" xfId="1" applyNumberFormat="1" applyFont="1"/>
    <xf numFmtId="0" fontId="7" fillId="0" borderId="0" xfId="0" applyFont="1" applyFill="1" applyBorder="1"/>
    <xf numFmtId="0" fontId="7" fillId="0" borderId="0" xfId="0" applyFont="1" applyFill="1" applyBorder="1" applyAlignment="1">
      <alignment vertical="center" shrinkToFit="1"/>
    </xf>
    <xf numFmtId="168" fontId="9" fillId="0" borderId="0" xfId="0" applyNumberFormat="1" applyFont="1" applyBorder="1"/>
    <xf numFmtId="10" fontId="9" fillId="0" borderId="0" xfId="3" applyNumberFormat="1" applyFont="1" applyBorder="1"/>
    <xf numFmtId="10" fontId="9" fillId="0" borderId="0" xfId="3" applyNumberFormat="1" applyFont="1"/>
    <xf numFmtId="0" fontId="12" fillId="2" borderId="1" xfId="0" applyFont="1" applyFill="1" applyBorder="1" applyAlignment="1">
      <alignment horizontal="center" vertical="center"/>
    </xf>
    <xf numFmtId="166" fontId="12" fillId="2" borderId="2" xfId="0" applyNumberFormat="1" applyFont="1" applyFill="1" applyBorder="1" applyAlignment="1">
      <alignment horizontal="center" vertical="center"/>
    </xf>
    <xf numFmtId="10" fontId="7" fillId="0" borderId="0" xfId="3" applyNumberFormat="1" applyFont="1"/>
    <xf numFmtId="168" fontId="9" fillId="0" borderId="35" xfId="0" applyNumberFormat="1" applyFont="1" applyBorder="1"/>
    <xf numFmtId="3" fontId="9" fillId="0" borderId="4" xfId="0" applyNumberFormat="1" applyFont="1" applyFill="1" applyBorder="1" applyAlignment="1">
      <alignment horizontal="right"/>
    </xf>
    <xf numFmtId="3" fontId="12" fillId="0" borderId="15" xfId="0" applyNumberFormat="1" applyFont="1" applyBorder="1" applyAlignment="1"/>
    <xf numFmtId="171" fontId="12" fillId="0" borderId="17" xfId="3" applyNumberFormat="1" applyFont="1" applyBorder="1" applyAlignment="1"/>
    <xf numFmtId="168" fontId="12" fillId="0" borderId="6" xfId="0" applyNumberFormat="1" applyFont="1" applyBorder="1"/>
    <xf numFmtId="168" fontId="9" fillId="0" borderId="0" xfId="0" applyNumberFormat="1" applyFont="1" applyBorder="1" applyAlignment="1">
      <alignment horizontal="left"/>
    </xf>
    <xf numFmtId="0" fontId="12" fillId="2" borderId="40" xfId="0" applyFont="1" applyFill="1" applyBorder="1" applyAlignment="1">
      <alignment horizontal="center" vertical="center"/>
    </xf>
    <xf numFmtId="166" fontId="12" fillId="2" borderId="28" xfId="0" applyNumberFormat="1" applyFont="1" applyFill="1" applyBorder="1" applyAlignment="1">
      <alignment horizontal="center" vertical="center"/>
    </xf>
    <xf numFmtId="166" fontId="12" fillId="2" borderId="28" xfId="0" applyNumberFormat="1" applyFont="1" applyFill="1" applyBorder="1" applyAlignment="1">
      <alignment horizontal="center" vertical="center" wrapText="1"/>
    </xf>
    <xf numFmtId="167" fontId="12" fillId="2" borderId="28" xfId="0" applyNumberFormat="1" applyFont="1" applyFill="1" applyBorder="1" applyAlignment="1">
      <alignment horizontal="center" vertical="center"/>
    </xf>
    <xf numFmtId="166" fontId="12" fillId="2" borderId="50" xfId="0" applyNumberFormat="1" applyFont="1" applyFill="1" applyBorder="1" applyAlignment="1">
      <alignment horizontal="center" vertical="center"/>
    </xf>
    <xf numFmtId="168" fontId="12" fillId="0" borderId="17" xfId="0" applyNumberFormat="1" applyFont="1" applyBorder="1"/>
    <xf numFmtId="164" fontId="7" fillId="0" borderId="4" xfId="2" applyFont="1" applyFill="1" applyBorder="1"/>
    <xf numFmtId="171" fontId="12" fillId="0" borderId="15" xfId="3" applyNumberFormat="1" applyFont="1" applyBorder="1" applyAlignment="1"/>
    <xf numFmtId="3" fontId="9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171" fontId="9" fillId="0" borderId="3" xfId="3" applyNumberFormat="1" applyFont="1" applyFill="1" applyBorder="1"/>
    <xf numFmtId="168" fontId="9" fillId="0" borderId="21" xfId="0" applyNumberFormat="1" applyFont="1" applyFill="1" applyBorder="1"/>
    <xf numFmtId="169" fontId="10" fillId="0" borderId="51" xfId="0" applyNumberFormat="1" applyFont="1" applyBorder="1"/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70" fontId="7" fillId="0" borderId="4" xfId="0" applyNumberFormat="1" applyFont="1" applyBorder="1"/>
    <xf numFmtId="0" fontId="7" fillId="0" borderId="4" xfId="0" applyFont="1" applyBorder="1" applyAlignment="1">
      <alignment horizontal="right" vertical="center"/>
    </xf>
    <xf numFmtId="169" fontId="7" fillId="0" borderId="4" xfId="0" applyNumberFormat="1" applyFont="1" applyBorder="1" applyAlignment="1">
      <alignment horizontal="center" vertical="center" wrapText="1"/>
    </xf>
    <xf numFmtId="171" fontId="7" fillId="0" borderId="4" xfId="0" applyNumberFormat="1" applyFont="1" applyBorder="1" applyAlignment="1">
      <alignment horizontal="right" vertical="center" wrapText="1"/>
    </xf>
    <xf numFmtId="168" fontId="7" fillId="0" borderId="4" xfId="0" applyNumberFormat="1" applyFont="1" applyBorder="1"/>
    <xf numFmtId="171" fontId="7" fillId="0" borderId="4" xfId="3" applyNumberFormat="1" applyFont="1" applyBorder="1"/>
    <xf numFmtId="0" fontId="7" fillId="0" borderId="4" xfId="0" applyFont="1" applyBorder="1" applyAlignment="1">
      <alignment horizontal="right"/>
    </xf>
    <xf numFmtId="169" fontId="7" fillId="0" borderId="4" xfId="0" applyNumberFormat="1" applyFont="1" applyBorder="1"/>
    <xf numFmtId="171" fontId="7" fillId="0" borderId="4" xfId="0" applyNumberFormat="1" applyFont="1" applyBorder="1" applyAlignment="1">
      <alignment horizontal="right"/>
    </xf>
    <xf numFmtId="10" fontId="7" fillId="0" borderId="4" xfId="3" applyNumberFormat="1" applyFont="1" applyBorder="1"/>
    <xf numFmtId="164" fontId="7" fillId="0" borderId="4" xfId="0" applyNumberFormat="1" applyFont="1" applyBorder="1"/>
    <xf numFmtId="171" fontId="7" fillId="0" borderId="4" xfId="0" applyNumberFormat="1" applyFont="1" applyBorder="1"/>
    <xf numFmtId="10" fontId="7" fillId="0" borderId="4" xfId="0" applyNumberFormat="1" applyFont="1" applyBorder="1"/>
    <xf numFmtId="10" fontId="10" fillId="0" borderId="4" xfId="0" applyNumberFormat="1" applyFont="1" applyBorder="1"/>
    <xf numFmtId="169" fontId="7" fillId="0" borderId="0" xfId="0" applyNumberFormat="1" applyFont="1"/>
    <xf numFmtId="164" fontId="7" fillId="0" borderId="0" xfId="0" applyNumberFormat="1" applyFont="1"/>
    <xf numFmtId="0" fontId="10" fillId="0" borderId="3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2" borderId="3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165" fontId="5" fillId="0" borderId="27" xfId="1" applyFont="1" applyFill="1" applyBorder="1" applyAlignment="1">
      <alignment horizontal="center" vertical="center"/>
    </xf>
    <xf numFmtId="165" fontId="5" fillId="0" borderId="9" xfId="1" applyFont="1" applyFill="1" applyBorder="1" applyAlignment="1">
      <alignment horizontal="center" vertical="center"/>
    </xf>
    <xf numFmtId="3" fontId="3" fillId="0" borderId="28" xfId="0" applyNumberFormat="1" applyFont="1" applyFill="1" applyBorder="1" applyAlignment="1">
      <alignment horizontal="right" vertical="center"/>
    </xf>
    <xf numFmtId="3" fontId="3" fillId="0" borderId="33" xfId="0" applyNumberFormat="1" applyFont="1" applyFill="1" applyBorder="1" applyAlignment="1">
      <alignment horizontal="right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70" fontId="0" fillId="0" borderId="23" xfId="0" applyNumberFormat="1" applyBorder="1" applyAlignment="1">
      <alignment horizontal="center" vertical="center"/>
    </xf>
    <xf numFmtId="0" fontId="7" fillId="3" borderId="4" xfId="0" applyFont="1" applyFill="1" applyBorder="1" applyAlignment="1" applyProtection="1">
      <alignment vertical="center" shrinkToFit="1"/>
      <protection locked="0"/>
    </xf>
    <xf numFmtId="3" fontId="7" fillId="3" borderId="4" xfId="0" applyNumberFormat="1" applyFont="1" applyFill="1" applyBorder="1" applyAlignment="1" applyProtection="1">
      <alignment vertical="center"/>
      <protection locked="0"/>
    </xf>
    <xf numFmtId="0" fontId="0" fillId="0" borderId="4" xfId="0" applyNumberFormat="1" applyBorder="1"/>
    <xf numFmtId="3" fontId="13" fillId="0" borderId="4" xfId="0" applyNumberFormat="1" applyFont="1" applyBorder="1" applyAlignment="1">
      <alignment vertical="center"/>
    </xf>
    <xf numFmtId="174" fontId="0" fillId="3" borderId="52" xfId="0" applyNumberFormat="1" applyFill="1" applyBorder="1" applyAlignment="1" applyProtection="1">
      <alignment vertical="center"/>
      <protection locked="0"/>
    </xf>
    <xf numFmtId="174" fontId="7" fillId="0" borderId="23" xfId="0" applyNumberFormat="1" applyFont="1" applyBorder="1"/>
    <xf numFmtId="0" fontId="10" fillId="0" borderId="0" xfId="0" applyFont="1"/>
  </cellXfs>
  <cellStyles count="4">
    <cellStyle name="Millares [0]" xfId="1" builtinId="6"/>
    <cellStyle name="Moneda [0]" xfId="2" builtinId="7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4"/>
  <sheetViews>
    <sheetView tabSelected="1" zoomScale="125" zoomScaleNormal="125" zoomScalePageLayoutView="125" workbookViewId="0">
      <selection activeCell="B1" sqref="B1:D1"/>
    </sheetView>
  </sheetViews>
  <sheetFormatPr baseColWidth="10" defaultRowHeight="12.75" x14ac:dyDescent="0.2"/>
  <cols>
    <col min="1" max="1" width="1.42578125" style="165" customWidth="1"/>
    <col min="2" max="2" width="44.28515625" style="165" customWidth="1"/>
    <col min="3" max="3" width="17.85546875" style="165" customWidth="1"/>
    <col min="4" max="4" width="20.42578125" style="165" customWidth="1"/>
    <col min="5" max="5" width="17.42578125" style="165" customWidth="1"/>
    <col min="6" max="6" width="11.140625" style="165" bestFit="1" customWidth="1"/>
    <col min="7" max="7" width="37.42578125" style="165" customWidth="1"/>
    <col min="8" max="8" width="16.5703125" style="165" customWidth="1"/>
    <col min="9" max="11" width="11.42578125" style="165"/>
    <col min="12" max="12" width="41.42578125" style="165" customWidth="1"/>
    <col min="13" max="13" width="17.28515625" style="165" customWidth="1"/>
    <col min="14" max="14" width="16.28515625" style="168" bestFit="1" customWidth="1"/>
    <col min="15" max="16" width="12.42578125" style="168" bestFit="1" customWidth="1"/>
    <col min="17" max="17" width="10.85546875" style="168"/>
    <col min="18" max="18" width="12.42578125" style="168" bestFit="1" customWidth="1"/>
    <col min="19" max="16384" width="11.42578125" style="165"/>
  </cols>
  <sheetData>
    <row r="1" spans="2:19" ht="13.5" thickBot="1" x14ac:dyDescent="0.25">
      <c r="B1" s="283" t="s">
        <v>0</v>
      </c>
      <c r="C1" s="284"/>
      <c r="D1" s="285"/>
      <c r="E1" s="166"/>
      <c r="F1" s="166"/>
      <c r="G1" s="167"/>
      <c r="H1" s="166"/>
      <c r="I1" s="166"/>
    </row>
    <row r="2" spans="2:19" x14ac:dyDescent="0.2">
      <c r="B2" s="169" t="s">
        <v>1</v>
      </c>
      <c r="C2" s="170"/>
      <c r="D2" s="171" t="s">
        <v>2</v>
      </c>
      <c r="E2" s="166"/>
      <c r="F2" s="166"/>
      <c r="G2" s="167"/>
      <c r="H2" s="166"/>
      <c r="I2" s="166"/>
    </row>
    <row r="3" spans="2:19" ht="15" x14ac:dyDescent="0.3">
      <c r="B3" s="173" t="s">
        <v>151</v>
      </c>
      <c r="C3" s="174"/>
      <c r="D3" s="172">
        <v>1600000</v>
      </c>
      <c r="E3" s="166"/>
      <c r="F3" s="166"/>
      <c r="G3" s="167"/>
      <c r="H3" s="166"/>
      <c r="I3" s="166"/>
    </row>
    <row r="4" spans="2:19" ht="13.5" thickBot="1" x14ac:dyDescent="0.25">
      <c r="B4" s="175" t="s">
        <v>3</v>
      </c>
      <c r="C4" s="176"/>
      <c r="D4" s="177">
        <f>SUM(D3:D3)</f>
        <v>1600000</v>
      </c>
      <c r="E4" s="166"/>
      <c r="F4" s="166"/>
      <c r="G4" s="167"/>
      <c r="H4" s="166"/>
      <c r="I4" s="166"/>
    </row>
    <row r="5" spans="2:19" x14ac:dyDescent="0.2">
      <c r="B5" s="178"/>
      <c r="C5" s="178"/>
      <c r="D5" s="166"/>
      <c r="E5" s="166"/>
      <c r="F5" s="166"/>
      <c r="G5" s="167"/>
      <c r="H5" s="166"/>
      <c r="I5" s="166"/>
    </row>
    <row r="6" spans="2:19" x14ac:dyDescent="0.2">
      <c r="B6" s="178"/>
      <c r="C6" s="178"/>
      <c r="D6" s="166"/>
      <c r="E6" s="166"/>
      <c r="F6" s="166"/>
      <c r="G6" s="167"/>
      <c r="H6" s="166"/>
      <c r="I6" s="166"/>
      <c r="N6" s="168" t="s">
        <v>33</v>
      </c>
      <c r="O6" s="168" t="s">
        <v>34</v>
      </c>
      <c r="P6" s="168" t="s">
        <v>35</v>
      </c>
      <c r="Q6" s="168" t="s">
        <v>44</v>
      </c>
      <c r="R6" s="168" t="s">
        <v>36</v>
      </c>
    </row>
    <row r="7" spans="2:19" x14ac:dyDescent="0.2">
      <c r="B7" s="178"/>
      <c r="C7" s="178"/>
      <c r="D7" s="166"/>
      <c r="E7" s="166"/>
      <c r="F7" s="166"/>
      <c r="G7" s="167"/>
      <c r="H7" s="166"/>
      <c r="I7" s="166"/>
      <c r="L7" s="179" t="s">
        <v>30</v>
      </c>
      <c r="M7" s="180" t="s">
        <v>32</v>
      </c>
      <c r="N7" s="181">
        <f>10025750/1.19</f>
        <v>8425000</v>
      </c>
      <c r="O7" s="181">
        <f>+N7*19%</f>
        <v>1600750</v>
      </c>
      <c r="P7" s="181">
        <f>+N7*4%</f>
        <v>337000</v>
      </c>
      <c r="Q7" s="181"/>
      <c r="R7" s="181">
        <f>+N7+O7-P7</f>
        <v>9688750</v>
      </c>
    </row>
    <row r="8" spans="2:19" x14ac:dyDescent="0.2">
      <c r="B8" s="282" t="s">
        <v>140</v>
      </c>
      <c r="C8" s="282"/>
      <c r="D8" s="282"/>
      <c r="E8" s="282"/>
      <c r="F8" s="282"/>
      <c r="G8" s="282"/>
      <c r="H8" s="282"/>
      <c r="I8" s="182"/>
      <c r="L8" s="179" t="s">
        <v>37</v>
      </c>
      <c r="M8" s="183" t="s">
        <v>39</v>
      </c>
      <c r="N8" s="181">
        <v>13600000</v>
      </c>
      <c r="O8" s="181"/>
      <c r="P8" s="181">
        <f>+N8*10%</f>
        <v>1360000</v>
      </c>
      <c r="Q8" s="181"/>
      <c r="R8" s="181">
        <f>+N8-P8</f>
        <v>12240000</v>
      </c>
    </row>
    <row r="9" spans="2:19" ht="13.5" thickBot="1" x14ac:dyDescent="0.25">
      <c r="B9" s="184" t="s">
        <v>5</v>
      </c>
      <c r="C9" s="184"/>
      <c r="D9" s="178"/>
      <c r="E9" s="166"/>
      <c r="F9" s="166"/>
      <c r="G9" s="167"/>
      <c r="H9" s="178"/>
      <c r="I9" s="166"/>
      <c r="L9" s="179" t="s">
        <v>40</v>
      </c>
      <c r="M9" s="183" t="s">
        <v>41</v>
      </c>
      <c r="N9" s="181">
        <v>7800000</v>
      </c>
      <c r="O9" s="181">
        <f>+N9*19%</f>
        <v>1482000</v>
      </c>
      <c r="P9" s="181">
        <f>+N9*4%</f>
        <v>312000</v>
      </c>
      <c r="Q9" s="181"/>
      <c r="R9" s="181">
        <f>+N9+O9-P9</f>
        <v>8970000</v>
      </c>
      <c r="S9" s="185"/>
    </row>
    <row r="10" spans="2:19" ht="13.5" thickTop="1" x14ac:dyDescent="0.2">
      <c r="B10" s="186" t="s">
        <v>6</v>
      </c>
      <c r="C10" s="187" t="s">
        <v>7</v>
      </c>
      <c r="D10" s="188" t="s">
        <v>8</v>
      </c>
      <c r="E10" s="189" t="s">
        <v>2</v>
      </c>
      <c r="F10" s="190" t="s">
        <v>9</v>
      </c>
      <c r="G10" s="189" t="s">
        <v>144</v>
      </c>
      <c r="H10" s="191" t="s">
        <v>10</v>
      </c>
      <c r="I10" s="166"/>
      <c r="L10" s="179" t="s">
        <v>42</v>
      </c>
      <c r="M10" s="183" t="s">
        <v>31</v>
      </c>
      <c r="N10" s="181">
        <v>13950000</v>
      </c>
      <c r="O10" s="181">
        <f>+N10*19%</f>
        <v>2650500</v>
      </c>
      <c r="P10" s="181">
        <f>+N10*4%</f>
        <v>558000</v>
      </c>
      <c r="Q10" s="181">
        <v>8300250</v>
      </c>
      <c r="R10" s="181">
        <f>+N10+O10-P10-Q10</f>
        <v>7742250</v>
      </c>
    </row>
    <row r="11" spans="2:19" x14ac:dyDescent="0.2">
      <c r="B11" s="197" t="s">
        <v>142</v>
      </c>
      <c r="C11" s="192">
        <v>79059731</v>
      </c>
      <c r="D11" s="180" t="s">
        <v>141</v>
      </c>
      <c r="E11" s="193">
        <v>1600000</v>
      </c>
      <c r="F11" s="194">
        <f>E11/D4</f>
        <v>1</v>
      </c>
      <c r="G11" s="195" t="s">
        <v>144</v>
      </c>
      <c r="H11" s="196">
        <v>1600000</v>
      </c>
      <c r="I11" s="166"/>
    </row>
    <row r="12" spans="2:19" ht="13.5" thickBot="1" x14ac:dyDescent="0.25">
      <c r="B12" s="198" t="s">
        <v>11</v>
      </c>
      <c r="C12" s="199"/>
      <c r="D12" s="200"/>
      <c r="E12" s="201">
        <f>SUM(E11:E11)</f>
        <v>1600000</v>
      </c>
      <c r="F12" s="202">
        <f>SUM(F11)</f>
        <v>1</v>
      </c>
      <c r="G12" s="203">
        <f>SUM(G11:G11)</f>
        <v>0</v>
      </c>
      <c r="H12" s="204">
        <f>SUM(H11:H11)</f>
        <v>1600000</v>
      </c>
      <c r="I12" s="166"/>
    </row>
    <row r="13" spans="2:19" ht="13.5" thickTop="1" x14ac:dyDescent="0.2">
      <c r="B13" s="178"/>
      <c r="C13" s="178"/>
      <c r="D13" s="166"/>
      <c r="E13" s="166"/>
      <c r="F13" s="166"/>
      <c r="G13" s="167"/>
      <c r="H13" s="166"/>
      <c r="I13" s="166"/>
    </row>
    <row r="14" spans="2:19" ht="13.5" thickBot="1" x14ac:dyDescent="0.25">
      <c r="B14" s="184" t="s">
        <v>12</v>
      </c>
      <c r="C14" s="184"/>
      <c r="D14" s="166"/>
      <c r="E14" s="166"/>
      <c r="F14" s="166"/>
      <c r="G14" s="167"/>
      <c r="H14" s="166"/>
      <c r="I14" s="166"/>
    </row>
    <row r="15" spans="2:19" ht="13.5" thickTop="1" x14ac:dyDescent="0.2">
      <c r="B15" s="186" t="s">
        <v>6</v>
      </c>
      <c r="C15" s="205" t="s">
        <v>7</v>
      </c>
      <c r="D15" s="206" t="s">
        <v>82</v>
      </c>
      <c r="E15" s="206" t="s">
        <v>80</v>
      </c>
      <c r="F15" s="190" t="s">
        <v>9</v>
      </c>
      <c r="G15" s="189" t="s">
        <v>150</v>
      </c>
      <c r="H15" s="207" t="s">
        <v>81</v>
      </c>
      <c r="I15" s="178"/>
    </row>
    <row r="16" spans="2:19" x14ac:dyDescent="0.2">
      <c r="B16" s="208" t="s">
        <v>143</v>
      </c>
      <c r="C16" s="209"/>
      <c r="D16" s="210"/>
      <c r="E16" s="211"/>
      <c r="F16" s="212">
        <v>0</v>
      </c>
      <c r="G16" s="195"/>
      <c r="H16" s="211">
        <f>+D16-E16</f>
        <v>0</v>
      </c>
      <c r="I16" s="178"/>
    </row>
    <row r="17" spans="2:14" ht="13.5" thickBot="1" x14ac:dyDescent="0.25">
      <c r="B17" s="198" t="s">
        <v>11</v>
      </c>
      <c r="C17" s="199"/>
      <c r="D17" s="200">
        <f>SUM(D16:D16)</f>
        <v>0</v>
      </c>
      <c r="E17" s="200">
        <f>SUM(E16:E16)</f>
        <v>0</v>
      </c>
      <c r="F17" s="215">
        <f>SUM(F16)</f>
        <v>0</v>
      </c>
      <c r="G17" s="200">
        <f>SUM(G16:G16)</f>
        <v>0</v>
      </c>
      <c r="H17" s="216">
        <f>SUM(H16:H16)</f>
        <v>0</v>
      </c>
      <c r="I17" s="178"/>
    </row>
    <row r="18" spans="2:14" ht="13.5" thickTop="1" x14ac:dyDescent="0.2">
      <c r="B18" s="178"/>
      <c r="C18" s="178"/>
      <c r="D18" s="166"/>
      <c r="E18" s="166"/>
      <c r="F18" s="166"/>
      <c r="G18" s="167"/>
      <c r="H18" s="166"/>
      <c r="I18" s="166"/>
    </row>
    <row r="19" spans="2:14" ht="13.5" thickBot="1" x14ac:dyDescent="0.25">
      <c r="B19" s="184" t="s">
        <v>13</v>
      </c>
      <c r="C19" s="184"/>
      <c r="D19" s="166"/>
      <c r="E19" s="166"/>
      <c r="F19" s="166"/>
      <c r="G19" s="167"/>
      <c r="H19" s="166"/>
      <c r="I19" s="166"/>
    </row>
    <row r="20" spans="2:14" ht="14.25" thickTop="1" thickBot="1" x14ac:dyDescent="0.25">
      <c r="B20" s="186" t="s">
        <v>6</v>
      </c>
      <c r="C20" s="205" t="s">
        <v>7</v>
      </c>
      <c r="D20" s="206" t="s">
        <v>82</v>
      </c>
      <c r="E20" s="206" t="s">
        <v>80</v>
      </c>
      <c r="F20" s="190" t="s">
        <v>9</v>
      </c>
      <c r="G20" s="189" t="s">
        <v>150</v>
      </c>
      <c r="H20" s="207" t="s">
        <v>81</v>
      </c>
      <c r="I20" s="178"/>
    </row>
    <row r="21" spans="2:14" x14ac:dyDescent="0.2">
      <c r="B21" s="208" t="s">
        <v>143</v>
      </c>
      <c r="C21" s="217"/>
      <c r="D21" s="218"/>
      <c r="E21" s="219"/>
      <c r="F21" s="220">
        <v>0</v>
      </c>
      <c r="G21" s="221"/>
      <c r="H21" s="222">
        <f>+D21-E21</f>
        <v>0</v>
      </c>
      <c r="I21" s="166"/>
    </row>
    <row r="22" spans="2:14" ht="13.5" thickBot="1" x14ac:dyDescent="0.25">
      <c r="B22" s="198" t="s">
        <v>11</v>
      </c>
      <c r="C22" s="199"/>
      <c r="D22" s="200"/>
      <c r="E22" s="201">
        <f>SUM(E21:E21)</f>
        <v>0</v>
      </c>
      <c r="F22" s="223">
        <f>SUM(F21)</f>
        <v>0</v>
      </c>
      <c r="G22" s="201"/>
      <c r="H22" s="216" t="e">
        <f>+H21+#REF!</f>
        <v>#REF!</v>
      </c>
      <c r="I22" s="166"/>
    </row>
    <row r="23" spans="2:14" ht="13.5" thickTop="1" x14ac:dyDescent="0.2">
      <c r="B23" s="224"/>
      <c r="C23" s="224"/>
      <c r="D23" s="225"/>
      <c r="E23" s="225"/>
      <c r="F23" s="225"/>
      <c r="G23" s="226"/>
      <c r="H23" s="227"/>
      <c r="I23" s="166"/>
    </row>
    <row r="24" spans="2:14" ht="13.5" thickBot="1" x14ac:dyDescent="0.25">
      <c r="B24" s="184" t="s">
        <v>14</v>
      </c>
      <c r="C24" s="184"/>
      <c r="D24" s="166"/>
      <c r="E24" s="166"/>
      <c r="F24" s="166"/>
      <c r="G24" s="167"/>
      <c r="H24" s="166"/>
      <c r="I24" s="166"/>
    </row>
    <row r="25" spans="2:14" ht="14.25" thickTop="1" thickBot="1" x14ac:dyDescent="0.25">
      <c r="B25" s="186" t="s">
        <v>6</v>
      </c>
      <c r="C25" s="205" t="s">
        <v>7</v>
      </c>
      <c r="D25" s="206" t="s">
        <v>82</v>
      </c>
      <c r="E25" s="206" t="s">
        <v>80</v>
      </c>
      <c r="F25" s="190" t="s">
        <v>9</v>
      </c>
      <c r="G25" s="189" t="s">
        <v>150</v>
      </c>
      <c r="H25" s="207" t="s">
        <v>81</v>
      </c>
      <c r="I25" s="178"/>
    </row>
    <row r="26" spans="2:14" x14ac:dyDescent="0.2">
      <c r="B26" s="208" t="s">
        <v>143</v>
      </c>
      <c r="C26" s="217"/>
      <c r="D26" s="218"/>
      <c r="E26" s="219"/>
      <c r="F26" s="220">
        <v>0</v>
      </c>
      <c r="G26" s="221"/>
      <c r="H26" s="222">
        <f>+D26-E26</f>
        <v>0</v>
      </c>
      <c r="I26" s="178"/>
    </row>
    <row r="27" spans="2:14" ht="13.5" thickBot="1" x14ac:dyDescent="0.25">
      <c r="B27" s="198" t="s">
        <v>11</v>
      </c>
      <c r="C27" s="199"/>
      <c r="D27" s="200">
        <f>SUM(D26:D26)</f>
        <v>0</v>
      </c>
      <c r="E27" s="200">
        <f>SUM(E26:E26)</f>
        <v>0</v>
      </c>
      <c r="F27" s="229">
        <f>SUM(F26)</f>
        <v>0</v>
      </c>
      <c r="G27" s="200"/>
      <c r="H27" s="216">
        <f>SUM(H26:H26)</f>
        <v>0</v>
      </c>
      <c r="I27" s="166"/>
    </row>
    <row r="28" spans="2:14" ht="13.5" thickTop="1" x14ac:dyDescent="0.2">
      <c r="B28" s="224"/>
      <c r="C28" s="224"/>
      <c r="D28" s="225"/>
      <c r="E28" s="225"/>
      <c r="F28" s="225"/>
      <c r="G28" s="226"/>
      <c r="H28" s="227"/>
      <c r="I28" s="166"/>
    </row>
    <row r="29" spans="2:14" ht="13.5" thickBot="1" x14ac:dyDescent="0.25">
      <c r="B29" s="184" t="s">
        <v>72</v>
      </c>
      <c r="C29" s="184"/>
      <c r="D29" s="166"/>
      <c r="E29" s="166"/>
      <c r="F29" s="166"/>
      <c r="G29" s="167"/>
      <c r="H29" s="166"/>
      <c r="I29" s="166"/>
      <c r="L29" s="230"/>
    </row>
    <row r="30" spans="2:14" ht="14.25" thickTop="1" thickBot="1" x14ac:dyDescent="0.25">
      <c r="B30" s="186" t="s">
        <v>6</v>
      </c>
      <c r="C30" s="189" t="s">
        <v>7</v>
      </c>
      <c r="D30" s="206" t="s">
        <v>82</v>
      </c>
      <c r="E30" s="206" t="s">
        <v>80</v>
      </c>
      <c r="F30" s="190" t="s">
        <v>9</v>
      </c>
      <c r="G30" s="189" t="s">
        <v>150</v>
      </c>
      <c r="H30" s="207" t="s">
        <v>81</v>
      </c>
      <c r="I30" s="166"/>
      <c r="M30" s="231"/>
    </row>
    <row r="31" spans="2:14" x14ac:dyDescent="0.2">
      <c r="B31" s="208" t="s">
        <v>143</v>
      </c>
      <c r="C31" s="232"/>
      <c r="D31" s="218"/>
      <c r="E31" s="219"/>
      <c r="F31" s="259">
        <v>0</v>
      </c>
      <c r="G31" s="195"/>
      <c r="H31" s="222">
        <f>+D31-E31</f>
        <v>0</v>
      </c>
      <c r="I31" s="166"/>
      <c r="L31" s="183"/>
      <c r="M31" s="233"/>
      <c r="N31" s="234"/>
    </row>
    <row r="32" spans="2:14" ht="13.5" thickBot="1" x14ac:dyDescent="0.25">
      <c r="B32" s="198" t="s">
        <v>11</v>
      </c>
      <c r="C32" s="199"/>
      <c r="D32" s="200">
        <f>SUM(D31:D31)</f>
        <v>0</v>
      </c>
      <c r="E32" s="200">
        <f>SUM(E31:E31)</f>
        <v>0</v>
      </c>
      <c r="F32" s="229">
        <f>SUM(F31)</f>
        <v>0</v>
      </c>
      <c r="G32" s="200"/>
      <c r="H32" s="216" t="e">
        <f>SUM(#REF!)</f>
        <v>#REF!</v>
      </c>
      <c r="I32" s="166"/>
      <c r="N32" s="234"/>
    </row>
    <row r="33" spans="1:19" ht="13.5" thickTop="1" x14ac:dyDescent="0.2">
      <c r="B33" s="236"/>
      <c r="C33" s="236"/>
      <c r="D33" s="237"/>
      <c r="E33" s="237"/>
      <c r="F33" s="238"/>
      <c r="G33" s="237"/>
      <c r="H33" s="237"/>
      <c r="I33" s="239"/>
      <c r="L33" s="230"/>
    </row>
    <row r="34" spans="1:19" ht="13.5" thickBot="1" x14ac:dyDescent="0.25">
      <c r="B34" s="184" t="s">
        <v>77</v>
      </c>
      <c r="C34" s="184"/>
      <c r="D34" s="166"/>
      <c r="E34" s="166"/>
      <c r="F34" s="166"/>
      <c r="G34" s="167"/>
      <c r="H34" s="166"/>
      <c r="I34" s="166"/>
      <c r="L34" s="235"/>
    </row>
    <row r="35" spans="1:19" ht="14.25" thickTop="1" thickBot="1" x14ac:dyDescent="0.25">
      <c r="B35" s="240" t="s">
        <v>6</v>
      </c>
      <c r="C35" s="241" t="s">
        <v>7</v>
      </c>
      <c r="D35" s="206" t="s">
        <v>82</v>
      </c>
      <c r="E35" s="206" t="s">
        <v>80</v>
      </c>
      <c r="F35" s="190" t="s">
        <v>9</v>
      </c>
      <c r="G35" s="189" t="s">
        <v>150</v>
      </c>
      <c r="H35" s="207" t="s">
        <v>81</v>
      </c>
      <c r="I35" s="166"/>
      <c r="L35" s="235"/>
      <c r="M35" s="242"/>
    </row>
    <row r="36" spans="1:19" s="168" customFormat="1" x14ac:dyDescent="0.2">
      <c r="A36" s="165"/>
      <c r="B36" s="208" t="s">
        <v>143</v>
      </c>
      <c r="C36" s="181"/>
      <c r="D36" s="210"/>
      <c r="E36" s="211"/>
      <c r="F36" s="259">
        <v>0</v>
      </c>
      <c r="G36" s="195"/>
      <c r="H36" s="243">
        <f>+D36-E36</f>
        <v>0</v>
      </c>
      <c r="I36" s="166"/>
      <c r="J36" s="165"/>
      <c r="K36" s="165"/>
      <c r="L36" s="165"/>
      <c r="M36" s="242"/>
      <c r="S36" s="165"/>
    </row>
    <row r="37" spans="1:19" s="168" customFormat="1" ht="13.5" thickBot="1" x14ac:dyDescent="0.25">
      <c r="A37" s="165"/>
      <c r="B37" s="198" t="s">
        <v>11</v>
      </c>
      <c r="C37" s="199"/>
      <c r="D37" s="200">
        <f>SUM(D36:D36)</f>
        <v>0</v>
      </c>
      <c r="E37" s="200">
        <f>SUM(E36:E36)</f>
        <v>0</v>
      </c>
      <c r="F37" s="229">
        <f>SUM(F36)</f>
        <v>0</v>
      </c>
      <c r="G37" s="200"/>
      <c r="H37" s="216">
        <f>SUM(H36:H36)</f>
        <v>0</v>
      </c>
      <c r="I37" s="166"/>
      <c r="J37" s="165"/>
      <c r="K37" s="165"/>
      <c r="L37" s="165"/>
      <c r="M37" s="165"/>
      <c r="S37" s="165"/>
    </row>
    <row r="38" spans="1:19" s="168" customFormat="1" ht="13.5" thickTop="1" x14ac:dyDescent="0.2">
      <c r="A38" s="165"/>
      <c r="B38" s="224"/>
      <c r="C38" s="224"/>
      <c r="D38" s="225"/>
      <c r="E38" s="225"/>
      <c r="F38" s="225"/>
      <c r="G38" s="226"/>
      <c r="H38" s="227"/>
      <c r="I38" s="166"/>
      <c r="J38" s="165"/>
      <c r="K38" s="165"/>
      <c r="L38" s="165"/>
      <c r="M38" s="165"/>
      <c r="S38" s="165"/>
    </row>
    <row r="39" spans="1:19" s="168" customFormat="1" ht="13.5" thickBot="1" x14ac:dyDescent="0.25">
      <c r="A39" s="165"/>
      <c r="B39" s="184" t="s">
        <v>15</v>
      </c>
      <c r="C39" s="184"/>
      <c r="D39" s="166"/>
      <c r="E39" s="166"/>
      <c r="F39" s="166"/>
      <c r="G39" s="167"/>
      <c r="H39" s="166"/>
      <c r="I39" s="166"/>
      <c r="J39" s="165"/>
      <c r="K39" s="165"/>
      <c r="L39" s="165"/>
      <c r="M39" s="165"/>
      <c r="S39" s="165"/>
    </row>
    <row r="40" spans="1:19" s="168" customFormat="1" ht="14.25" thickTop="1" thickBot="1" x14ac:dyDescent="0.25">
      <c r="A40" s="165"/>
      <c r="B40" s="186" t="s">
        <v>6</v>
      </c>
      <c r="C40" s="189" t="s">
        <v>7</v>
      </c>
      <c r="D40" s="206" t="s">
        <v>82</v>
      </c>
      <c r="E40" s="206" t="s">
        <v>80</v>
      </c>
      <c r="F40" s="190" t="s">
        <v>9</v>
      </c>
      <c r="G40" s="189" t="s">
        <v>150</v>
      </c>
      <c r="H40" s="207" t="s">
        <v>81</v>
      </c>
      <c r="I40" s="178"/>
      <c r="J40" s="165"/>
      <c r="K40" s="165"/>
      <c r="L40" s="165"/>
      <c r="M40" s="165"/>
      <c r="S40" s="165"/>
    </row>
    <row r="41" spans="1:19" s="168" customFormat="1" ht="15.75" thickBot="1" x14ac:dyDescent="0.25">
      <c r="A41" s="165"/>
      <c r="B41" s="298" t="s">
        <v>145</v>
      </c>
      <c r="C41" s="299">
        <v>900017477</v>
      </c>
      <c r="D41" s="302">
        <v>3699400</v>
      </c>
      <c r="E41" s="211">
        <v>0</v>
      </c>
      <c r="F41" s="259">
        <v>0</v>
      </c>
      <c r="G41" s="195"/>
      <c r="H41" s="211">
        <f>+D41-E41</f>
        <v>3699400</v>
      </c>
      <c r="I41" s="178"/>
      <c r="J41" s="165"/>
      <c r="K41" s="165"/>
      <c r="L41" s="165"/>
      <c r="M41" s="165"/>
      <c r="S41" s="165"/>
    </row>
    <row r="42" spans="1:19" s="168" customFormat="1" ht="15.75" thickBot="1" x14ac:dyDescent="0.3">
      <c r="A42" s="165"/>
      <c r="B42" s="300" t="s">
        <v>146</v>
      </c>
      <c r="C42" s="301">
        <v>800193942</v>
      </c>
      <c r="D42" s="303">
        <v>2100000</v>
      </c>
      <c r="E42" s="211">
        <v>0</v>
      </c>
      <c r="F42" s="259">
        <v>0</v>
      </c>
      <c r="G42" s="195"/>
      <c r="H42" s="211">
        <f t="shared" ref="H42:H45" si="0">+D42-E42</f>
        <v>2100000</v>
      </c>
      <c r="I42" s="178"/>
      <c r="J42" s="165"/>
      <c r="K42" s="165"/>
      <c r="L42" s="165"/>
      <c r="M42" s="165"/>
      <c r="S42" s="165"/>
    </row>
    <row r="43" spans="1:19" s="168" customFormat="1" ht="15.75" thickBot="1" x14ac:dyDescent="0.25">
      <c r="A43" s="165"/>
      <c r="B43" s="298" t="s">
        <v>147</v>
      </c>
      <c r="C43" s="299">
        <v>860034313</v>
      </c>
      <c r="D43" s="302">
        <v>51522680</v>
      </c>
      <c r="E43" s="211">
        <v>0</v>
      </c>
      <c r="F43" s="259">
        <v>0</v>
      </c>
      <c r="G43" s="195"/>
      <c r="H43" s="211">
        <f t="shared" si="0"/>
        <v>51522680</v>
      </c>
      <c r="I43" s="178"/>
      <c r="J43" s="165"/>
      <c r="K43" s="165"/>
      <c r="L43" s="165"/>
      <c r="M43" s="165"/>
      <c r="S43" s="165"/>
    </row>
    <row r="44" spans="1:19" ht="15.75" thickBot="1" x14ac:dyDescent="0.3">
      <c r="B44" s="300" t="s">
        <v>148</v>
      </c>
      <c r="C44" s="301">
        <v>40030880</v>
      </c>
      <c r="D44" s="303">
        <v>20000000</v>
      </c>
      <c r="E44" s="211">
        <v>0</v>
      </c>
      <c r="F44" s="259">
        <v>0</v>
      </c>
      <c r="G44" s="195"/>
      <c r="H44" s="211">
        <f t="shared" si="0"/>
        <v>20000000</v>
      </c>
      <c r="I44" s="178"/>
    </row>
    <row r="45" spans="1:19" ht="15.75" thickBot="1" x14ac:dyDescent="0.3">
      <c r="B45" s="300" t="s">
        <v>149</v>
      </c>
      <c r="C45" s="301">
        <v>46665037</v>
      </c>
      <c r="D45" s="303">
        <v>28000000</v>
      </c>
      <c r="E45" s="211">
        <v>0</v>
      </c>
      <c r="F45" s="259">
        <v>0</v>
      </c>
      <c r="G45" s="195"/>
      <c r="H45" s="211">
        <f t="shared" si="0"/>
        <v>28000000</v>
      </c>
      <c r="I45" s="178"/>
    </row>
    <row r="46" spans="1:19" ht="13.5" thickBot="1" x14ac:dyDescent="0.25">
      <c r="B46" s="198" t="s">
        <v>11</v>
      </c>
      <c r="C46" s="199"/>
      <c r="D46" s="245">
        <f>SUM(D41:D45)</f>
        <v>105322080</v>
      </c>
      <c r="E46" s="200">
        <f>SUM(E41:E45)</f>
        <v>0</v>
      </c>
      <c r="F46" s="246">
        <f>SUM(F41:F45)</f>
        <v>0</v>
      </c>
      <c r="G46" s="202"/>
      <c r="H46" s="247">
        <f>SUM(H41:H45)</f>
        <v>105322080</v>
      </c>
      <c r="I46" s="166"/>
    </row>
    <row r="47" spans="1:19" ht="13.5" thickTop="1" x14ac:dyDescent="0.2">
      <c r="B47" s="224"/>
      <c r="C47" s="224"/>
      <c r="D47" s="225"/>
      <c r="E47" s="225"/>
      <c r="F47" s="248"/>
      <c r="G47" s="226"/>
      <c r="H47" s="227"/>
      <c r="I47" s="166"/>
    </row>
    <row r="48" spans="1:19" ht="13.5" thickBot="1" x14ac:dyDescent="0.25">
      <c r="B48" s="184" t="s">
        <v>108</v>
      </c>
      <c r="C48" s="184"/>
      <c r="D48" s="166"/>
      <c r="E48" s="166"/>
      <c r="F48" s="166"/>
      <c r="G48" s="167"/>
      <c r="H48" s="166"/>
      <c r="I48" s="166"/>
    </row>
    <row r="49" spans="2:11" ht="14.25" thickTop="1" thickBot="1" x14ac:dyDescent="0.25">
      <c r="B49" s="249" t="s">
        <v>6</v>
      </c>
      <c r="C49" s="250" t="s">
        <v>7</v>
      </c>
      <c r="D49" s="251" t="s">
        <v>82</v>
      </c>
      <c r="E49" s="251" t="s">
        <v>80</v>
      </c>
      <c r="F49" s="252" t="s">
        <v>9</v>
      </c>
      <c r="G49" s="189" t="s">
        <v>150</v>
      </c>
      <c r="H49" s="253" t="s">
        <v>81</v>
      </c>
      <c r="I49" s="178"/>
    </row>
    <row r="50" spans="2:11" x14ac:dyDescent="0.2">
      <c r="B50" s="208" t="s">
        <v>143</v>
      </c>
      <c r="C50" s="214"/>
      <c r="D50" s="244">
        <v>0</v>
      </c>
      <c r="E50" s="259">
        <v>0</v>
      </c>
      <c r="F50" s="259">
        <v>0</v>
      </c>
      <c r="G50" s="195"/>
      <c r="H50" s="228">
        <f>+D50-E50</f>
        <v>0</v>
      </c>
      <c r="I50" s="178"/>
    </row>
    <row r="51" spans="2:11" ht="13.5" thickBot="1" x14ac:dyDescent="0.25">
      <c r="B51" s="198" t="s">
        <v>11</v>
      </c>
      <c r="C51" s="199"/>
      <c r="D51" s="245">
        <f>SUM(D50:D50)</f>
        <v>0</v>
      </c>
      <c r="E51" s="245">
        <f>SUM(E50:E50)</f>
        <v>0</v>
      </c>
      <c r="F51" s="246"/>
      <c r="G51" s="202"/>
      <c r="H51" s="254">
        <f>SUM(H50:H50)</f>
        <v>0</v>
      </c>
      <c r="I51" s="166"/>
      <c r="K51" s="213"/>
    </row>
    <row r="52" spans="2:11" ht="13.5" thickTop="1" x14ac:dyDescent="0.2">
      <c r="B52" s="224"/>
      <c r="C52" s="224"/>
      <c r="D52" s="225"/>
      <c r="E52" s="225"/>
      <c r="F52" s="248"/>
      <c r="G52" s="226"/>
      <c r="H52" s="227"/>
      <c r="I52" s="166"/>
    </row>
    <row r="53" spans="2:11" ht="13.5" thickBot="1" x14ac:dyDescent="0.25">
      <c r="B53" s="184" t="s">
        <v>117</v>
      </c>
      <c r="C53" s="184"/>
      <c r="D53" s="166"/>
      <c r="E53" s="166"/>
      <c r="F53" s="166"/>
      <c r="G53" s="167"/>
      <c r="H53" s="166"/>
    </row>
    <row r="54" spans="2:11" ht="14.25" thickTop="1" thickBot="1" x14ac:dyDescent="0.25">
      <c r="B54" s="186" t="s">
        <v>6</v>
      </c>
      <c r="C54" s="189" t="s">
        <v>7</v>
      </c>
      <c r="D54" s="206" t="s">
        <v>82</v>
      </c>
      <c r="E54" s="206" t="s">
        <v>80</v>
      </c>
      <c r="F54" s="190" t="s">
        <v>9</v>
      </c>
      <c r="G54" s="189" t="s">
        <v>150</v>
      </c>
      <c r="H54" s="207" t="s">
        <v>81</v>
      </c>
    </row>
    <row r="55" spans="2:11" x14ac:dyDescent="0.2">
      <c r="B55" s="208" t="s">
        <v>143</v>
      </c>
      <c r="C55" s="214"/>
      <c r="D55" s="255">
        <v>0</v>
      </c>
      <c r="E55" s="255">
        <v>0</v>
      </c>
      <c r="F55" s="259">
        <v>0</v>
      </c>
      <c r="G55" s="221"/>
      <c r="H55" s="222">
        <f>+D55-E55</f>
        <v>0</v>
      </c>
    </row>
    <row r="56" spans="2:11" ht="13.5" thickBot="1" x14ac:dyDescent="0.25">
      <c r="B56" s="198" t="s">
        <v>11</v>
      </c>
      <c r="C56" s="199"/>
      <c r="D56" s="245">
        <f>SUM(D55)</f>
        <v>0</v>
      </c>
      <c r="E56" s="245">
        <f t="shared" ref="E56" si="1">SUM(E55)</f>
        <v>0</v>
      </c>
      <c r="F56" s="256"/>
      <c r="G56" s="202"/>
      <c r="H56" s="254">
        <f>SUM(H51:H55)</f>
        <v>0</v>
      </c>
    </row>
    <row r="57" spans="2:11" ht="13.5" thickTop="1" x14ac:dyDescent="0.2"/>
    <row r="58" spans="2:11" ht="13.5" thickBot="1" x14ac:dyDescent="0.25">
      <c r="B58" s="184" t="s">
        <v>154</v>
      </c>
      <c r="C58" s="184"/>
      <c r="D58" s="166"/>
      <c r="E58" s="166"/>
      <c r="F58" s="166"/>
      <c r="G58" s="167"/>
      <c r="H58" s="166"/>
    </row>
    <row r="59" spans="2:11" ht="14.25" thickTop="1" thickBot="1" x14ac:dyDescent="0.25">
      <c r="B59" s="186" t="s">
        <v>6</v>
      </c>
      <c r="C59" s="189" t="s">
        <v>7</v>
      </c>
      <c r="D59" s="206" t="s">
        <v>82</v>
      </c>
      <c r="E59" s="206" t="s">
        <v>80</v>
      </c>
      <c r="F59" s="190" t="s">
        <v>9</v>
      </c>
      <c r="G59" s="189" t="s">
        <v>150</v>
      </c>
      <c r="H59" s="207" t="s">
        <v>81</v>
      </c>
    </row>
    <row r="60" spans="2:11" x14ac:dyDescent="0.2">
      <c r="B60" s="208" t="s">
        <v>143</v>
      </c>
      <c r="C60" s="214"/>
      <c r="D60" s="255"/>
      <c r="E60" s="255"/>
      <c r="F60" s="259">
        <v>0</v>
      </c>
      <c r="G60" s="221"/>
      <c r="H60" s="222">
        <f>+D60-E60</f>
        <v>0</v>
      </c>
    </row>
    <row r="61" spans="2:11" ht="13.5" thickBot="1" x14ac:dyDescent="0.25">
      <c r="B61" s="198" t="s">
        <v>11</v>
      </c>
      <c r="C61" s="199"/>
      <c r="D61" s="245">
        <f>SUM(D60)</f>
        <v>0</v>
      </c>
      <c r="E61" s="245">
        <f t="shared" ref="E61" si="2">SUM(E60)</f>
        <v>0</v>
      </c>
      <c r="F61" s="256"/>
      <c r="G61" s="202"/>
      <c r="H61" s="254">
        <f>SUM(H55:H60)</f>
        <v>0</v>
      </c>
    </row>
    <row r="62" spans="2:11" ht="13.5" thickTop="1" x14ac:dyDescent="0.2"/>
    <row r="63" spans="2:11" ht="13.5" thickBot="1" x14ac:dyDescent="0.25">
      <c r="B63" s="184" t="s">
        <v>123</v>
      </c>
      <c r="C63" s="184"/>
      <c r="D63" s="166"/>
      <c r="E63" s="166"/>
      <c r="F63" s="166"/>
      <c r="G63" s="167"/>
      <c r="H63" s="166"/>
    </row>
    <row r="64" spans="2:11" ht="14.25" thickTop="1" thickBot="1" x14ac:dyDescent="0.25">
      <c r="B64" s="186" t="s">
        <v>6</v>
      </c>
      <c r="C64" s="189" t="s">
        <v>7</v>
      </c>
      <c r="D64" s="206" t="s">
        <v>82</v>
      </c>
      <c r="E64" s="206" t="s">
        <v>80</v>
      </c>
      <c r="F64" s="190" t="s">
        <v>9</v>
      </c>
      <c r="G64" s="189" t="s">
        <v>150</v>
      </c>
      <c r="H64" s="207" t="s">
        <v>81</v>
      </c>
    </row>
    <row r="65" spans="2:8" x14ac:dyDescent="0.2">
      <c r="B65" s="208" t="s">
        <v>143</v>
      </c>
      <c r="C65" s="209"/>
      <c r="D65" s="257"/>
      <c r="E65" s="258"/>
      <c r="F65" s="259">
        <v>0</v>
      </c>
      <c r="G65" s="221"/>
      <c r="H65" s="222">
        <v>0</v>
      </c>
    </row>
    <row r="66" spans="2:8" ht="13.5" thickBot="1" x14ac:dyDescent="0.25">
      <c r="B66" s="198" t="s">
        <v>11</v>
      </c>
      <c r="C66" s="199"/>
      <c r="D66" s="245">
        <f>SUM(D65:D65)</f>
        <v>0</v>
      </c>
      <c r="E66" s="245">
        <f>SUM(E65:E65)</f>
        <v>0</v>
      </c>
      <c r="F66" s="246"/>
      <c r="G66" s="202"/>
      <c r="H66" s="254">
        <f>SUM(H65:H65)</f>
        <v>0</v>
      </c>
    </row>
    <row r="67" spans="2:8" ht="13.5" thickTop="1" x14ac:dyDescent="0.2"/>
    <row r="68" spans="2:8" ht="13.5" thickBot="1" x14ac:dyDescent="0.25">
      <c r="B68" s="184" t="s">
        <v>129</v>
      </c>
      <c r="C68" s="184"/>
      <c r="D68" s="166"/>
      <c r="E68" s="166"/>
      <c r="F68" s="166"/>
      <c r="G68" s="167"/>
      <c r="H68" s="166"/>
    </row>
    <row r="69" spans="2:8" ht="14.25" thickTop="1" thickBot="1" x14ac:dyDescent="0.25">
      <c r="B69" s="186" t="s">
        <v>6</v>
      </c>
      <c r="C69" s="189" t="s">
        <v>7</v>
      </c>
      <c r="D69" s="206" t="s">
        <v>82</v>
      </c>
      <c r="E69" s="206" t="s">
        <v>80</v>
      </c>
      <c r="F69" s="190" t="s">
        <v>9</v>
      </c>
      <c r="G69" s="189" t="s">
        <v>150</v>
      </c>
      <c r="H69" s="207" t="s">
        <v>81</v>
      </c>
    </row>
    <row r="70" spans="2:8" x14ac:dyDescent="0.2">
      <c r="B70" s="208" t="s">
        <v>143</v>
      </c>
      <c r="C70" s="209"/>
      <c r="D70" s="244"/>
      <c r="E70" s="257"/>
      <c r="F70" s="259">
        <v>0</v>
      </c>
      <c r="G70" s="195"/>
      <c r="H70" s="260">
        <v>0</v>
      </c>
    </row>
    <row r="71" spans="2:8" ht="13.5" thickBot="1" x14ac:dyDescent="0.25">
      <c r="B71" s="198" t="s">
        <v>11</v>
      </c>
      <c r="C71" s="199"/>
      <c r="D71" s="245">
        <f>SUM(D70:D70)</f>
        <v>0</v>
      </c>
      <c r="E71" s="245">
        <f>SUM(E70:E70)</f>
        <v>0</v>
      </c>
      <c r="F71" s="246"/>
      <c r="G71" s="202"/>
      <c r="H71" s="254">
        <f>SUM(H70:H70)</f>
        <v>0</v>
      </c>
    </row>
    <row r="72" spans="2:8" ht="14.25" thickTop="1" thickBot="1" x14ac:dyDescent="0.25"/>
    <row r="73" spans="2:8" ht="13.5" thickBot="1" x14ac:dyDescent="0.25">
      <c r="B73" s="280" t="s">
        <v>139</v>
      </c>
      <c r="C73" s="281"/>
      <c r="D73" s="281"/>
      <c r="E73" s="261">
        <f>+E12+E17+E22+E27+E32+E37+E46+E51+E56+E61+E66+E71</f>
        <v>1600000</v>
      </c>
    </row>
    <row r="78" spans="2:8" x14ac:dyDescent="0.2">
      <c r="B78" s="304" t="s">
        <v>152</v>
      </c>
    </row>
    <row r="79" spans="2:8" x14ac:dyDescent="0.2">
      <c r="B79" s="165" t="s">
        <v>153</v>
      </c>
    </row>
    <row r="119" spans="2:8" ht="38.25" x14ac:dyDescent="0.2">
      <c r="B119" s="262" t="s">
        <v>61</v>
      </c>
      <c r="C119" s="263" t="s">
        <v>62</v>
      </c>
      <c r="D119" s="263" t="s">
        <v>83</v>
      </c>
      <c r="E119" s="264" t="e">
        <f>+#REF!</f>
        <v>#REF!</v>
      </c>
      <c r="F119" s="183"/>
      <c r="G119" s="183"/>
      <c r="H119" s="183"/>
    </row>
    <row r="120" spans="2:8" x14ac:dyDescent="0.2">
      <c r="B120" s="265" t="s">
        <v>71</v>
      </c>
      <c r="C120" s="266">
        <f>+E12</f>
        <v>1600000</v>
      </c>
      <c r="D120" s="267" t="e">
        <f>+C120/E119</f>
        <v>#REF!</v>
      </c>
      <c r="E120" s="268" t="e">
        <f>+E119-C120</f>
        <v>#REF!</v>
      </c>
      <c r="F120" s="269" t="e">
        <f>+C120/$E$119</f>
        <v>#REF!</v>
      </c>
      <c r="G120" s="183"/>
      <c r="H120" s="263"/>
    </row>
    <row r="121" spans="2:8" x14ac:dyDescent="0.2">
      <c r="B121" s="270" t="s">
        <v>63</v>
      </c>
      <c r="C121" s="271">
        <f>+D17+E22+D27</f>
        <v>0</v>
      </c>
      <c r="D121" s="272">
        <f>+F17+F22+F27</f>
        <v>0</v>
      </c>
      <c r="E121" s="268" t="e">
        <f>+E120-C121</f>
        <v>#REF!</v>
      </c>
      <c r="F121" s="269" t="e">
        <f t="shared" ref="F121:F129" si="3">+C121/$E$119</f>
        <v>#REF!</v>
      </c>
      <c r="G121" s="183"/>
      <c r="H121" s="273"/>
    </row>
    <row r="122" spans="2:8" x14ac:dyDescent="0.2">
      <c r="B122" s="270" t="s">
        <v>64</v>
      </c>
      <c r="C122" s="274">
        <v>0</v>
      </c>
      <c r="D122" s="275">
        <v>0</v>
      </c>
      <c r="E122" s="268" t="e">
        <f t="shared" ref="E122:E128" si="4">+E121-C122</f>
        <v>#REF!</v>
      </c>
      <c r="F122" s="269" t="e">
        <f t="shared" si="3"/>
        <v>#REF!</v>
      </c>
      <c r="G122" s="183"/>
      <c r="H122" s="276"/>
    </row>
    <row r="123" spans="2:8" x14ac:dyDescent="0.2">
      <c r="B123" s="270" t="s">
        <v>65</v>
      </c>
      <c r="C123" s="271">
        <f>+E32</f>
        <v>0</v>
      </c>
      <c r="D123" s="275">
        <f>+F32</f>
        <v>0</v>
      </c>
      <c r="E123" s="268" t="e">
        <f t="shared" si="4"/>
        <v>#REF!</v>
      </c>
      <c r="F123" s="269" t="e">
        <f t="shared" si="3"/>
        <v>#REF!</v>
      </c>
      <c r="G123" s="183"/>
      <c r="H123" s="276"/>
    </row>
    <row r="124" spans="2:8" x14ac:dyDescent="0.2">
      <c r="B124" s="270" t="s">
        <v>66</v>
      </c>
      <c r="C124" s="271">
        <f>+E37</f>
        <v>0</v>
      </c>
      <c r="D124" s="275">
        <f>+F37</f>
        <v>0</v>
      </c>
      <c r="E124" s="268" t="e">
        <f t="shared" si="4"/>
        <v>#REF!</v>
      </c>
      <c r="F124" s="269" t="e">
        <f t="shared" si="3"/>
        <v>#REF!</v>
      </c>
      <c r="G124" s="183"/>
      <c r="H124" s="276"/>
    </row>
    <row r="125" spans="2:8" x14ac:dyDescent="0.2">
      <c r="B125" s="270" t="s">
        <v>67</v>
      </c>
      <c r="C125" s="274">
        <f>+D46</f>
        <v>105322080</v>
      </c>
      <c r="D125" s="275">
        <f>+F46</f>
        <v>0</v>
      </c>
      <c r="E125" s="268" t="e">
        <f t="shared" si="4"/>
        <v>#REF!</v>
      </c>
      <c r="F125" s="269" t="e">
        <f t="shared" si="3"/>
        <v>#REF!</v>
      </c>
      <c r="G125" s="183"/>
      <c r="H125" s="276"/>
    </row>
    <row r="126" spans="2:8" x14ac:dyDescent="0.2">
      <c r="B126" s="270" t="s">
        <v>68</v>
      </c>
      <c r="C126" s="274">
        <f>+D51</f>
        <v>0</v>
      </c>
      <c r="D126" s="275">
        <f>+F51</f>
        <v>0</v>
      </c>
      <c r="E126" s="268" t="e">
        <f t="shared" si="4"/>
        <v>#REF!</v>
      </c>
      <c r="F126" s="269" t="e">
        <f t="shared" si="3"/>
        <v>#REF!</v>
      </c>
      <c r="G126" s="183"/>
      <c r="H126" s="276"/>
    </row>
    <row r="127" spans="2:8" x14ac:dyDescent="0.2">
      <c r="B127" s="270" t="s">
        <v>119</v>
      </c>
      <c r="C127" s="274">
        <f>+D56</f>
        <v>0</v>
      </c>
      <c r="D127" s="275">
        <f>+F56</f>
        <v>0</v>
      </c>
      <c r="E127" s="268" t="e">
        <f t="shared" si="4"/>
        <v>#REF!</v>
      </c>
      <c r="F127" s="269" t="e">
        <f t="shared" si="3"/>
        <v>#REF!</v>
      </c>
      <c r="G127" s="183"/>
      <c r="H127" s="276"/>
    </row>
    <row r="128" spans="2:8" x14ac:dyDescent="0.2">
      <c r="B128" s="270" t="s">
        <v>69</v>
      </c>
      <c r="C128" s="274">
        <f>+D61</f>
        <v>0</v>
      </c>
      <c r="D128" s="275">
        <f>+F61</f>
        <v>0</v>
      </c>
      <c r="E128" s="268" t="e">
        <f t="shared" si="4"/>
        <v>#REF!</v>
      </c>
      <c r="F128" s="269" t="e">
        <f t="shared" si="3"/>
        <v>#REF!</v>
      </c>
      <c r="G128" s="183"/>
      <c r="H128" s="276"/>
    </row>
    <row r="129" spans="2:8" x14ac:dyDescent="0.2">
      <c r="B129" s="270" t="s">
        <v>122</v>
      </c>
      <c r="C129" s="274">
        <f>+D66</f>
        <v>0</v>
      </c>
      <c r="D129" s="275">
        <f>+F66</f>
        <v>0</v>
      </c>
      <c r="E129" s="268" t="e">
        <f>+E128-C129</f>
        <v>#REF!</v>
      </c>
      <c r="F129" s="269" t="e">
        <f t="shared" si="3"/>
        <v>#REF!</v>
      </c>
      <c r="G129" s="183"/>
      <c r="H129" s="276"/>
    </row>
    <row r="130" spans="2:8" x14ac:dyDescent="0.2">
      <c r="B130" s="270" t="s">
        <v>132</v>
      </c>
      <c r="C130" s="274">
        <f>+D71</f>
        <v>0</v>
      </c>
      <c r="D130" s="275">
        <f>+F71</f>
        <v>0</v>
      </c>
      <c r="E130" s="268"/>
      <c r="F130" s="183"/>
      <c r="G130" s="183"/>
      <c r="H130" s="276"/>
    </row>
    <row r="131" spans="2:8" x14ac:dyDescent="0.2">
      <c r="B131" s="270" t="s">
        <v>70</v>
      </c>
      <c r="C131" s="271">
        <f>SUM(C120:C130)</f>
        <v>106922080</v>
      </c>
      <c r="D131" s="275" t="e">
        <f>SUM(D120:D130)</f>
        <v>#REF!</v>
      </c>
      <c r="E131" s="268"/>
      <c r="F131" s="183"/>
      <c r="G131" s="183"/>
      <c r="H131" s="277"/>
    </row>
    <row r="133" spans="2:8" x14ac:dyDescent="0.2">
      <c r="C133" s="278"/>
      <c r="E133" s="279">
        <f>+D70-E70</f>
        <v>0</v>
      </c>
    </row>
    <row r="134" spans="2:8" x14ac:dyDescent="0.2">
      <c r="C134" s="278"/>
    </row>
  </sheetData>
  <mergeCells count="3">
    <mergeCell ref="B73:D73"/>
    <mergeCell ref="B8:H8"/>
    <mergeCell ref="B1:D1"/>
  </mergeCells>
  <dataValidations count="2">
    <dataValidation allowBlank="1" showInputMessage="1" promptTitle="Texto" prompt="Escriba un texto en esta casilla_x000a_" sqref="B42 B44:B45">
      <formula1>-9999</formula1>
    </dataValidation>
    <dataValidation type="decimal" operator="notEqual" allowBlank="1" showInputMessage="1" showErrorMessage="1" errorTitle="Entrada no válida" error="Por favor escriba un número" promptTitle="Número" prompt="Escriba un número en esta casilla_x000a_" sqref="C41 C43 D42 D44:D45">
      <formula1>-99</formula1>
    </dataValidation>
  </dataValidations>
  <pageMargins left="0.51181102362204722" right="0.51181102362204722" top="0.55118110236220474" bottom="0.55118110236220474" header="0.31496062992125984" footer="0.31496062992125984"/>
  <pageSetup scale="75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"/>
  <sheetViews>
    <sheetView topLeftCell="A11" zoomScale="125" zoomScaleNormal="125" zoomScalePageLayoutView="125" workbookViewId="0">
      <selection activeCell="A29" sqref="A29"/>
    </sheetView>
  </sheetViews>
  <sheetFormatPr baseColWidth="10" defaultRowHeight="15" x14ac:dyDescent="0.25"/>
  <cols>
    <col min="1" max="1" width="3.140625" customWidth="1"/>
    <col min="2" max="2" width="44.28515625" customWidth="1"/>
    <col min="3" max="3" width="15.28515625" customWidth="1"/>
    <col min="4" max="4" width="18.28515625" bestFit="1" customWidth="1"/>
    <col min="5" max="5" width="18.28515625" customWidth="1"/>
    <col min="6" max="6" width="15.85546875" customWidth="1"/>
    <col min="7" max="7" width="37.42578125" customWidth="1"/>
    <col min="8" max="8" width="16.140625" customWidth="1"/>
    <col min="12" max="12" width="41.42578125" customWidth="1"/>
    <col min="13" max="13" width="17.28515625" customWidth="1"/>
    <col min="14" max="14" width="16.28515625" style="28" bestFit="1" customWidth="1"/>
    <col min="15" max="16" width="12.42578125" style="28" bestFit="1" customWidth="1"/>
    <col min="17" max="17" width="10.85546875" style="28"/>
    <col min="18" max="18" width="12.42578125" style="28" bestFit="1" customWidth="1"/>
  </cols>
  <sheetData>
    <row r="1" spans="1:19" ht="15.75" thickBot="1" x14ac:dyDescent="0.3">
      <c r="B1" s="293" t="s">
        <v>0</v>
      </c>
      <c r="C1" s="294"/>
      <c r="D1" s="295"/>
      <c r="E1" s="1"/>
      <c r="F1" s="1"/>
      <c r="G1" s="2"/>
      <c r="H1" s="1"/>
      <c r="I1" s="1"/>
    </row>
    <row r="2" spans="1:19" ht="30" x14ac:dyDescent="0.25">
      <c r="B2" s="112" t="s">
        <v>1</v>
      </c>
      <c r="C2" s="95" t="s">
        <v>28</v>
      </c>
      <c r="D2" s="113" t="s">
        <v>2</v>
      </c>
      <c r="E2" s="1"/>
      <c r="F2" s="1"/>
      <c r="G2" s="2"/>
      <c r="H2" s="1"/>
      <c r="I2" s="1"/>
    </row>
    <row r="3" spans="1:19" x14ac:dyDescent="0.25">
      <c r="A3" s="286">
        <v>1</v>
      </c>
      <c r="B3" s="114" t="s">
        <v>16</v>
      </c>
      <c r="C3" s="26" t="s">
        <v>17</v>
      </c>
      <c r="D3" s="297">
        <v>2966350090</v>
      </c>
      <c r="E3" s="1"/>
      <c r="F3" s="1"/>
      <c r="G3" s="2"/>
      <c r="H3" s="1"/>
      <c r="I3" s="1"/>
    </row>
    <row r="4" spans="1:19" x14ac:dyDescent="0.25">
      <c r="A4" s="286"/>
      <c r="B4" s="114" t="s">
        <v>18</v>
      </c>
      <c r="C4" s="26" t="s">
        <v>19</v>
      </c>
      <c r="D4" s="297"/>
      <c r="E4" s="1"/>
      <c r="F4" s="1">
        <f>+D3+D6</f>
        <v>3678582740</v>
      </c>
      <c r="G4" s="2"/>
      <c r="H4" s="1"/>
      <c r="I4" s="1"/>
    </row>
    <row r="5" spans="1:19" x14ac:dyDescent="0.25">
      <c r="A5" s="286"/>
      <c r="B5" s="115" t="s">
        <v>20</v>
      </c>
      <c r="C5" s="27" t="s">
        <v>21</v>
      </c>
      <c r="D5" s="297"/>
      <c r="E5" s="1"/>
      <c r="F5" s="1"/>
      <c r="G5" s="2"/>
      <c r="H5" s="1"/>
      <c r="I5" s="1"/>
    </row>
    <row r="6" spans="1:19" x14ac:dyDescent="0.25">
      <c r="B6" s="115" t="s">
        <v>22</v>
      </c>
      <c r="C6" s="27" t="s">
        <v>23</v>
      </c>
      <c r="D6" s="138">
        <v>712232650</v>
      </c>
      <c r="E6" s="1"/>
      <c r="F6" s="1"/>
      <c r="G6" s="2"/>
      <c r="H6" s="1"/>
      <c r="I6" s="1"/>
    </row>
    <row r="7" spans="1:19" x14ac:dyDescent="0.25">
      <c r="B7" s="115" t="s">
        <v>24</v>
      </c>
      <c r="C7" s="27" t="s">
        <v>25</v>
      </c>
      <c r="D7" s="116">
        <v>27830700</v>
      </c>
      <c r="E7" s="1"/>
      <c r="F7" s="1"/>
      <c r="G7" s="2"/>
      <c r="H7" s="1"/>
      <c r="I7" s="1"/>
    </row>
    <row r="8" spans="1:19" x14ac:dyDescent="0.25">
      <c r="B8" s="115" t="s">
        <v>26</v>
      </c>
      <c r="C8" s="27" t="s">
        <v>27</v>
      </c>
      <c r="D8" s="138">
        <v>598977470</v>
      </c>
      <c r="E8" s="1"/>
      <c r="F8" s="1"/>
      <c r="G8" s="2"/>
      <c r="H8" s="1"/>
      <c r="I8" s="1"/>
    </row>
    <row r="9" spans="1:19" x14ac:dyDescent="0.25">
      <c r="B9" s="117" t="s">
        <v>29</v>
      </c>
      <c r="C9" s="53"/>
      <c r="D9" s="116">
        <v>185920000</v>
      </c>
      <c r="E9" s="1"/>
      <c r="F9" s="1"/>
      <c r="G9" s="2"/>
      <c r="H9" s="1"/>
      <c r="I9" s="1"/>
    </row>
    <row r="10" spans="1:19" ht="15.75" thickBot="1" x14ac:dyDescent="0.3">
      <c r="B10" s="118" t="s">
        <v>3</v>
      </c>
      <c r="C10" s="119"/>
      <c r="D10" s="120">
        <f>SUM(D3:D9)</f>
        <v>4491310910</v>
      </c>
      <c r="E10" s="1"/>
      <c r="F10" s="1"/>
      <c r="G10" s="2"/>
      <c r="H10" s="1"/>
      <c r="I10" s="1"/>
    </row>
    <row r="11" spans="1:19" x14ac:dyDescent="0.25">
      <c r="B11" s="3"/>
      <c r="C11" s="3"/>
      <c r="D11" s="1"/>
      <c r="E11" s="1"/>
      <c r="F11" s="1"/>
      <c r="G11" s="2"/>
      <c r="H11" s="1"/>
      <c r="I11" s="1"/>
    </row>
    <row r="12" spans="1:19" x14ac:dyDescent="0.25">
      <c r="B12" s="3"/>
      <c r="C12" s="3"/>
      <c r="D12" s="1"/>
      <c r="E12" s="1"/>
      <c r="F12" s="1"/>
      <c r="G12" s="2"/>
      <c r="H12" s="1"/>
      <c r="I12" s="1"/>
      <c r="N12" s="28" t="s">
        <v>33</v>
      </c>
      <c r="O12" s="28" t="s">
        <v>34</v>
      </c>
      <c r="P12" s="28" t="s">
        <v>35</v>
      </c>
      <c r="Q12" s="28" t="s">
        <v>44</v>
      </c>
      <c r="R12" s="28" t="s">
        <v>36</v>
      </c>
    </row>
    <row r="13" spans="1:19" x14ac:dyDescent="0.25">
      <c r="B13" s="3"/>
      <c r="C13" s="3"/>
      <c r="D13" s="1"/>
      <c r="E13" s="1"/>
      <c r="F13" s="1"/>
      <c r="G13" s="2"/>
      <c r="H13" s="1"/>
      <c r="I13" s="1"/>
      <c r="L13" s="44" t="s">
        <v>30</v>
      </c>
      <c r="M13" s="11" t="s">
        <v>32</v>
      </c>
      <c r="N13" s="143">
        <f>10025750/1.19</f>
        <v>8425000</v>
      </c>
      <c r="O13" s="143">
        <f>+N13*19%</f>
        <v>1600750</v>
      </c>
      <c r="P13" s="143">
        <f>+N13*4%</f>
        <v>337000</v>
      </c>
      <c r="Q13" s="143"/>
      <c r="R13" s="143">
        <f>+N13+O13-P13</f>
        <v>9688750</v>
      </c>
    </row>
    <row r="14" spans="1:19" x14ac:dyDescent="0.25">
      <c r="B14" s="296" t="s">
        <v>4</v>
      </c>
      <c r="C14" s="296"/>
      <c r="D14" s="296"/>
      <c r="E14" s="296"/>
      <c r="F14" s="296"/>
      <c r="G14" s="296"/>
      <c r="H14" s="296"/>
      <c r="I14" s="296"/>
      <c r="L14" s="44" t="s">
        <v>37</v>
      </c>
      <c r="M14" s="144" t="s">
        <v>39</v>
      </c>
      <c r="N14" s="143">
        <v>13600000</v>
      </c>
      <c r="O14" s="143"/>
      <c r="P14" s="143">
        <f>+N14*10%</f>
        <v>1360000</v>
      </c>
      <c r="Q14" s="143"/>
      <c r="R14" s="143">
        <f>+N14-P14</f>
        <v>12240000</v>
      </c>
    </row>
    <row r="15" spans="1:19" ht="15.75" thickBot="1" x14ac:dyDescent="0.3">
      <c r="B15" s="4" t="s">
        <v>5</v>
      </c>
      <c r="C15" s="4"/>
      <c r="D15" s="3"/>
      <c r="E15" s="1"/>
      <c r="F15" s="1"/>
      <c r="G15" s="2"/>
      <c r="H15" s="3"/>
      <c r="I15" s="1"/>
      <c r="L15" s="44" t="s">
        <v>40</v>
      </c>
      <c r="M15" s="144" t="s">
        <v>41</v>
      </c>
      <c r="N15" s="143">
        <v>7800000</v>
      </c>
      <c r="O15" s="143">
        <f>+N15*19%</f>
        <v>1482000</v>
      </c>
      <c r="P15" s="143">
        <f>+N15*4%</f>
        <v>312000</v>
      </c>
      <c r="Q15" s="143"/>
      <c r="R15" s="143">
        <f>+N15+O15-P15</f>
        <v>8970000</v>
      </c>
      <c r="S15" s="29"/>
    </row>
    <row r="16" spans="1:19" ht="16.5" thickTop="1" thickBot="1" x14ac:dyDescent="0.3">
      <c r="B16" s="32" t="s">
        <v>6</v>
      </c>
      <c r="C16" s="94" t="s">
        <v>7</v>
      </c>
      <c r="D16" s="33" t="s">
        <v>8</v>
      </c>
      <c r="E16" s="34" t="s">
        <v>2</v>
      </c>
      <c r="F16" s="35" t="s">
        <v>9</v>
      </c>
      <c r="G16" s="34" t="s">
        <v>78</v>
      </c>
      <c r="H16" s="36" t="s">
        <v>10</v>
      </c>
      <c r="I16" s="1"/>
      <c r="L16" s="44" t="s">
        <v>42</v>
      </c>
      <c r="M16" s="144" t="s">
        <v>31</v>
      </c>
      <c r="N16" s="143">
        <v>13950000</v>
      </c>
      <c r="O16" s="143">
        <f>+N16*19%</f>
        <v>2650500</v>
      </c>
      <c r="P16" s="143">
        <f>+N16*4%</f>
        <v>558000</v>
      </c>
      <c r="Q16" s="143">
        <v>8300250</v>
      </c>
      <c r="R16" s="143">
        <f>+N16+O16-P16-Q16</f>
        <v>7742250</v>
      </c>
    </row>
    <row r="17" spans="2:18" ht="18" customHeight="1" x14ac:dyDescent="0.25">
      <c r="B17" s="47" t="s">
        <v>30</v>
      </c>
      <c r="C17" s="7"/>
      <c r="D17" s="8" t="s">
        <v>32</v>
      </c>
      <c r="E17" s="159">
        <f>+R13</f>
        <v>9688750</v>
      </c>
      <c r="F17" s="31">
        <f>E17/$D$3</f>
        <v>3.2662193288183323E-3</v>
      </c>
      <c r="G17" s="96" t="s">
        <v>79</v>
      </c>
      <c r="H17" s="48">
        <f t="shared" ref="H17:H22" si="0">SUM(E17:G17)</f>
        <v>9688750.003266219</v>
      </c>
      <c r="I17" s="1"/>
      <c r="L17" s="46" t="s">
        <v>45</v>
      </c>
      <c r="M17" s="144" t="s">
        <v>47</v>
      </c>
      <c r="N17" s="143">
        <v>249997440</v>
      </c>
      <c r="O17" s="143"/>
      <c r="P17" s="143">
        <f>+N17*11%</f>
        <v>27499718.399999999</v>
      </c>
      <c r="Q17" s="143"/>
      <c r="R17" s="143">
        <f>+N17-P17</f>
        <v>222497721.59999999</v>
      </c>
    </row>
    <row r="18" spans="2:18" x14ac:dyDescent="0.25">
      <c r="B18" s="49" t="s">
        <v>37</v>
      </c>
      <c r="C18" s="10"/>
      <c r="D18" s="11" t="s">
        <v>38</v>
      </c>
      <c r="E18" s="160">
        <f>+R14</f>
        <v>12240000</v>
      </c>
      <c r="F18" s="45">
        <f t="shared" ref="F18:F22" si="1">E18/$D$3</f>
        <v>4.1262830173898991E-3</v>
      </c>
      <c r="G18" s="12" t="s">
        <v>79</v>
      </c>
      <c r="H18" s="50">
        <f t="shared" si="0"/>
        <v>12240000.004126282</v>
      </c>
      <c r="I18" s="1"/>
    </row>
    <row r="19" spans="2:18" x14ac:dyDescent="0.25">
      <c r="B19" s="49" t="s">
        <v>40</v>
      </c>
      <c r="C19" s="10"/>
      <c r="D19" s="11" t="s">
        <v>41</v>
      </c>
      <c r="E19" s="160">
        <v>8970000</v>
      </c>
      <c r="F19" s="45">
        <f t="shared" si="1"/>
        <v>3.0239181916656374E-3</v>
      </c>
      <c r="G19" s="12" t="s">
        <v>79</v>
      </c>
      <c r="H19" s="50">
        <f t="shared" si="0"/>
        <v>8970000.0030239187</v>
      </c>
      <c r="I19" s="1"/>
      <c r="P19" s="28">
        <f>SUM(P13:P18)</f>
        <v>30066718.399999999</v>
      </c>
    </row>
    <row r="20" spans="2:18" x14ac:dyDescent="0.25">
      <c r="B20" s="49" t="s">
        <v>42</v>
      </c>
      <c r="C20" s="10"/>
      <c r="D20" s="11" t="s">
        <v>43</v>
      </c>
      <c r="E20" s="160">
        <f>+R16</f>
        <v>7742250</v>
      </c>
      <c r="F20" s="45">
        <f t="shared" si="1"/>
        <v>2.6100257100806329E-3</v>
      </c>
      <c r="G20" s="12" t="s">
        <v>79</v>
      </c>
      <c r="H20" s="50">
        <f t="shared" si="0"/>
        <v>7742250.0026100259</v>
      </c>
      <c r="I20" s="1"/>
    </row>
    <row r="21" spans="2:18" x14ac:dyDescent="0.25">
      <c r="B21" s="51" t="s">
        <v>45</v>
      </c>
      <c r="C21" s="10"/>
      <c r="D21" s="11" t="s">
        <v>46</v>
      </c>
      <c r="E21" s="160">
        <f>+R17</f>
        <v>222497721.59999999</v>
      </c>
      <c r="F21" s="45">
        <f t="shared" si="1"/>
        <v>7.5007236114871395E-2</v>
      </c>
      <c r="G21" s="12" t="s">
        <v>79</v>
      </c>
      <c r="H21" s="50">
        <f t="shared" si="0"/>
        <v>222497721.67500722</v>
      </c>
      <c r="I21" s="1"/>
    </row>
    <row r="22" spans="2:18" x14ac:dyDescent="0.25">
      <c r="B22" s="51" t="s">
        <v>48</v>
      </c>
      <c r="C22" s="10"/>
      <c r="D22" s="11" t="s">
        <v>133</v>
      </c>
      <c r="E22" s="160">
        <f>925967+786512</f>
        <v>1712479</v>
      </c>
      <c r="F22" s="13">
        <f t="shared" si="1"/>
        <v>5.773017169392841E-4</v>
      </c>
      <c r="G22" s="12" t="s">
        <v>79</v>
      </c>
      <c r="H22" s="50">
        <f t="shared" si="0"/>
        <v>1712479.0005773017</v>
      </c>
      <c r="I22" s="1"/>
    </row>
    <row r="23" spans="2:18" ht="15.75" thickBot="1" x14ac:dyDescent="0.3">
      <c r="B23" s="37" t="s">
        <v>11</v>
      </c>
      <c r="C23" s="38"/>
      <c r="D23" s="39"/>
      <c r="E23" s="40">
        <f>SUM(E17:E22)</f>
        <v>262851200.59999999</v>
      </c>
      <c r="F23" s="41">
        <f>SUM(F17:F22)</f>
        <v>8.8610984079765184E-2</v>
      </c>
      <c r="G23" s="42">
        <f>SUM(G17:G21)</f>
        <v>0</v>
      </c>
      <c r="H23" s="43">
        <f>SUM(H17:H22)</f>
        <v>262851200.68861097</v>
      </c>
      <c r="I23" s="1"/>
    </row>
    <row r="24" spans="2:18" ht="15.75" thickTop="1" x14ac:dyDescent="0.25">
      <c r="B24" s="3"/>
      <c r="C24" s="3"/>
      <c r="D24" s="1"/>
      <c r="E24" s="1"/>
      <c r="F24" s="1"/>
      <c r="G24" s="2"/>
      <c r="H24" s="1"/>
      <c r="I24" s="1"/>
    </row>
    <row r="25" spans="2:18" x14ac:dyDescent="0.25">
      <c r="B25" s="3"/>
      <c r="C25" s="3"/>
      <c r="D25" s="1"/>
      <c r="E25" s="1">
        <f>+E21+E18+E19</f>
        <v>243707721.59999999</v>
      </c>
      <c r="F25" s="1"/>
      <c r="G25" s="2"/>
      <c r="H25" s="1"/>
      <c r="I25" s="1"/>
    </row>
    <row r="26" spans="2:18" x14ac:dyDescent="0.25">
      <c r="B26" s="3"/>
      <c r="C26" s="3"/>
      <c r="D26" s="1"/>
      <c r="E26" s="1"/>
      <c r="F26" s="1"/>
      <c r="G26" s="2"/>
      <c r="H26" s="1"/>
      <c r="I26" s="1"/>
    </row>
    <row r="27" spans="2:18" x14ac:dyDescent="0.25">
      <c r="B27" s="3"/>
      <c r="C27" s="3"/>
      <c r="D27" s="1"/>
      <c r="E27" s="1"/>
      <c r="F27" s="1"/>
      <c r="G27" s="2"/>
      <c r="H27" s="1"/>
      <c r="I27" s="1"/>
    </row>
    <row r="28" spans="2:18" x14ac:dyDescent="0.25">
      <c r="B28" s="3"/>
      <c r="C28" s="3"/>
      <c r="D28" s="1"/>
      <c r="E28" s="1"/>
      <c r="F28" s="1"/>
      <c r="G28" s="2"/>
      <c r="H28" s="1"/>
      <c r="I28" s="1"/>
    </row>
    <row r="29" spans="2:18" ht="15.75" thickBot="1" x14ac:dyDescent="0.3">
      <c r="B29" s="4" t="s">
        <v>12</v>
      </c>
      <c r="C29" s="4"/>
      <c r="D29" s="1"/>
      <c r="E29" s="1"/>
      <c r="F29" s="1"/>
      <c r="G29" s="2"/>
      <c r="H29" s="1"/>
      <c r="I29" s="1"/>
    </row>
    <row r="30" spans="2:18" ht="30.75" thickTop="1" x14ac:dyDescent="0.25">
      <c r="B30" s="32" t="s">
        <v>6</v>
      </c>
      <c r="C30" s="58" t="s">
        <v>7</v>
      </c>
      <c r="D30" s="59" t="s">
        <v>82</v>
      </c>
      <c r="E30" s="59" t="s">
        <v>80</v>
      </c>
      <c r="F30" s="35" t="s">
        <v>9</v>
      </c>
      <c r="G30" s="34" t="s">
        <v>78</v>
      </c>
      <c r="H30" s="60" t="s">
        <v>81</v>
      </c>
      <c r="I30" s="3"/>
    </row>
    <row r="31" spans="2:18" x14ac:dyDescent="0.25">
      <c r="B31" s="54" t="s">
        <v>49</v>
      </c>
      <c r="C31" s="55">
        <v>39577131</v>
      </c>
      <c r="D31" s="154">
        <v>29560420</v>
      </c>
      <c r="E31" s="22">
        <f>+D31</f>
        <v>29560420</v>
      </c>
      <c r="F31" s="99">
        <f>E31/$D$3</f>
        <v>9.965249920989603E-3</v>
      </c>
      <c r="G31" s="12" t="s">
        <v>79</v>
      </c>
      <c r="H31" s="22">
        <f>+D31-E31</f>
        <v>0</v>
      </c>
      <c r="I31" s="3"/>
    </row>
    <row r="32" spans="2:18" x14ac:dyDescent="0.25">
      <c r="B32" s="54" t="s">
        <v>52</v>
      </c>
      <c r="C32" s="55">
        <v>860011153</v>
      </c>
      <c r="D32" s="154">
        <v>902900</v>
      </c>
      <c r="E32" s="22">
        <v>902900</v>
      </c>
      <c r="F32" s="99">
        <f t="shared" ref="F32:F37" si="2">E32/$D$3</f>
        <v>3.0438079545762586E-4</v>
      </c>
      <c r="G32" s="12" t="s">
        <v>79</v>
      </c>
      <c r="H32" s="22">
        <f t="shared" ref="H32:H37" si="3">+D32-E32</f>
        <v>0</v>
      </c>
      <c r="I32" s="3"/>
      <c r="K32" s="157"/>
    </row>
    <row r="33" spans="2:10" x14ac:dyDescent="0.25">
      <c r="B33" s="54" t="s">
        <v>53</v>
      </c>
      <c r="C33" s="56">
        <v>830003564</v>
      </c>
      <c r="D33" s="154">
        <v>2354599</v>
      </c>
      <c r="E33" s="22">
        <v>2354599</v>
      </c>
      <c r="F33" s="99">
        <f t="shared" si="2"/>
        <v>7.9376976033196411E-4</v>
      </c>
      <c r="G33" s="12" t="s">
        <v>79</v>
      </c>
      <c r="H33" s="22">
        <f t="shared" si="3"/>
        <v>0</v>
      </c>
      <c r="I33" s="3"/>
    </row>
    <row r="34" spans="2:10" x14ac:dyDescent="0.25">
      <c r="B34" s="54" t="s">
        <v>54</v>
      </c>
      <c r="C34" s="56">
        <v>800149496</v>
      </c>
      <c r="D34" s="154">
        <v>3190135</v>
      </c>
      <c r="E34" s="22">
        <v>3190135</v>
      </c>
      <c r="F34" s="99">
        <f t="shared" si="2"/>
        <v>1.0754411661504188E-3</v>
      </c>
      <c r="G34" s="12" t="s">
        <v>79</v>
      </c>
      <c r="H34" s="22">
        <f t="shared" si="3"/>
        <v>0</v>
      </c>
      <c r="I34" s="3"/>
      <c r="J34" s="157"/>
    </row>
    <row r="35" spans="2:10" x14ac:dyDescent="0.25">
      <c r="B35" s="63" t="s">
        <v>55</v>
      </c>
      <c r="C35" s="56">
        <v>900336004</v>
      </c>
      <c r="D35" s="154">
        <v>767136</v>
      </c>
      <c r="E35" s="154">
        <f>+D35</f>
        <v>767136</v>
      </c>
      <c r="F35" s="99">
        <f t="shared" si="2"/>
        <v>2.5861276542715831E-4</v>
      </c>
      <c r="G35" s="12" t="s">
        <v>79</v>
      </c>
      <c r="H35" s="22">
        <f t="shared" si="3"/>
        <v>0</v>
      </c>
      <c r="I35" s="3"/>
    </row>
    <row r="36" spans="2:10" x14ac:dyDescent="0.25">
      <c r="B36" s="63" t="s">
        <v>56</v>
      </c>
      <c r="C36" s="56">
        <v>800144331</v>
      </c>
      <c r="D36" s="154">
        <v>1424649</v>
      </c>
      <c r="E36" s="22">
        <v>1424649</v>
      </c>
      <c r="F36" s="99">
        <f t="shared" si="2"/>
        <v>4.8027001425175677E-4</v>
      </c>
      <c r="G36" s="12" t="s">
        <v>79</v>
      </c>
      <c r="H36" s="22">
        <f t="shared" si="3"/>
        <v>0</v>
      </c>
      <c r="I36" s="3"/>
      <c r="J36" s="157"/>
    </row>
    <row r="37" spans="2:10" x14ac:dyDescent="0.25">
      <c r="B37" s="63" t="s">
        <v>57</v>
      </c>
      <c r="C37" s="56">
        <v>800138188</v>
      </c>
      <c r="D37" s="154">
        <v>1104000</v>
      </c>
      <c r="E37" s="22">
        <v>1104000</v>
      </c>
      <c r="F37" s="99">
        <f t="shared" si="2"/>
        <v>3.7217454666653996E-4</v>
      </c>
      <c r="G37" s="12" t="s">
        <v>79</v>
      </c>
      <c r="H37" s="22">
        <f t="shared" si="3"/>
        <v>0</v>
      </c>
      <c r="I37" s="3"/>
    </row>
    <row r="38" spans="2:10" ht="15.75" thickBot="1" x14ac:dyDescent="0.3">
      <c r="B38" s="37" t="s">
        <v>11</v>
      </c>
      <c r="C38" s="38"/>
      <c r="D38" s="39">
        <f>SUM(D31:D37)</f>
        <v>39303839</v>
      </c>
      <c r="E38" s="39">
        <f>SUM(E31:E37)</f>
        <v>39303839</v>
      </c>
      <c r="F38" s="71">
        <f>SUM(F31:F37)</f>
        <v>1.3249898969275064E-2</v>
      </c>
      <c r="G38" s="39">
        <f>SUM(G31:G37)</f>
        <v>0</v>
      </c>
      <c r="H38" s="62">
        <f>SUM(H31:H31)</f>
        <v>0</v>
      </c>
      <c r="I38" s="3"/>
    </row>
    <row r="39" spans="2:10" ht="15.75" thickTop="1" x14ac:dyDescent="0.25">
      <c r="B39" s="3"/>
      <c r="C39" s="3"/>
      <c r="D39" s="1"/>
      <c r="E39" s="1"/>
      <c r="F39" s="1"/>
      <c r="G39" s="2"/>
      <c r="H39" s="1"/>
      <c r="I39" s="1"/>
    </row>
    <row r="40" spans="2:10" x14ac:dyDescent="0.25">
      <c r="B40" s="3"/>
      <c r="C40" s="3"/>
      <c r="D40" s="1"/>
      <c r="E40" s="1"/>
      <c r="F40" s="1"/>
      <c r="G40" s="2"/>
      <c r="H40" s="1"/>
      <c r="I40" s="1"/>
    </row>
    <row r="41" spans="2:10" x14ac:dyDescent="0.25">
      <c r="B41" s="3"/>
      <c r="C41" s="3"/>
      <c r="D41" s="1"/>
      <c r="E41" s="1"/>
      <c r="F41" s="1"/>
      <c r="G41" s="2"/>
      <c r="H41" s="1"/>
      <c r="I41" s="1"/>
    </row>
    <row r="42" spans="2:10" x14ac:dyDescent="0.25">
      <c r="B42" s="3"/>
      <c r="C42" s="3"/>
      <c r="D42" s="1"/>
      <c r="E42" s="1"/>
      <c r="F42" s="1"/>
      <c r="G42" s="2"/>
      <c r="H42" s="1"/>
      <c r="I42" s="1"/>
    </row>
    <row r="43" spans="2:10" ht="15.75" thickBot="1" x14ac:dyDescent="0.3">
      <c r="B43" s="4" t="s">
        <v>13</v>
      </c>
      <c r="C43" s="4"/>
      <c r="D43" s="1"/>
      <c r="E43" s="1"/>
      <c r="F43" s="1"/>
      <c r="G43" s="2"/>
      <c r="H43" s="1"/>
      <c r="I43" s="1"/>
    </row>
    <row r="44" spans="2:10" ht="31.5" thickTop="1" thickBot="1" x14ac:dyDescent="0.3">
      <c r="B44" s="32" t="s">
        <v>6</v>
      </c>
      <c r="C44" s="58" t="s">
        <v>7</v>
      </c>
      <c r="D44" s="59" t="s">
        <v>82</v>
      </c>
      <c r="E44" s="59" t="s">
        <v>80</v>
      </c>
      <c r="F44" s="35" t="s">
        <v>9</v>
      </c>
      <c r="G44" s="34" t="s">
        <v>78</v>
      </c>
      <c r="H44" s="60" t="s">
        <v>81</v>
      </c>
      <c r="I44" s="3"/>
    </row>
    <row r="45" spans="2:10" x14ac:dyDescent="0.25">
      <c r="B45" s="64" t="s">
        <v>50</v>
      </c>
      <c r="C45" s="65">
        <v>899999061</v>
      </c>
      <c r="D45" s="158">
        <v>603000</v>
      </c>
      <c r="E45" s="14">
        <f>+D45</f>
        <v>603000</v>
      </c>
      <c r="F45" s="100">
        <f>E45/$D$3</f>
        <v>2.0328011923906122E-4</v>
      </c>
      <c r="G45" s="9" t="s">
        <v>79</v>
      </c>
      <c r="H45" s="66">
        <f>+D45-E45</f>
        <v>0</v>
      </c>
      <c r="I45" s="1"/>
    </row>
    <row r="46" spans="2:10" ht="15.75" thickBot="1" x14ac:dyDescent="0.3">
      <c r="B46" s="97" t="s">
        <v>51</v>
      </c>
      <c r="C46" s="98">
        <v>800197268</v>
      </c>
      <c r="D46" s="145">
        <v>43155627</v>
      </c>
      <c r="E46" s="145">
        <f>+D46</f>
        <v>43155627</v>
      </c>
      <c r="F46" s="101">
        <f t="shared" ref="F46" si="4">E46/$D$3</f>
        <v>1.4548393038800083E-2</v>
      </c>
      <c r="G46" s="52" t="s">
        <v>79</v>
      </c>
      <c r="H46" s="69">
        <f>+D46-E46</f>
        <v>0</v>
      </c>
      <c r="I46" s="1"/>
    </row>
    <row r="47" spans="2:10" ht="15.75" thickBot="1" x14ac:dyDescent="0.3">
      <c r="B47" s="37" t="s">
        <v>11</v>
      </c>
      <c r="C47" s="38"/>
      <c r="D47" s="39"/>
      <c r="E47" s="40">
        <f>SUM(E45:E46)</f>
        <v>43758627</v>
      </c>
      <c r="F47" s="102">
        <f>SUM(F45:F46)</f>
        <v>1.4751673158039144E-2</v>
      </c>
      <c r="G47" s="40"/>
      <c r="H47" s="62" t="e">
        <f>SUM(#REF!)</f>
        <v>#REF!</v>
      </c>
      <c r="I47" s="1"/>
    </row>
    <row r="48" spans="2:10" ht="15.75" thickTop="1" x14ac:dyDescent="0.25">
      <c r="B48" s="17"/>
      <c r="C48" s="17"/>
      <c r="D48" s="18"/>
      <c r="E48" s="18"/>
      <c r="F48" s="18"/>
      <c r="G48" s="19"/>
      <c r="H48" s="20"/>
      <c r="I48" s="1"/>
    </row>
    <row r="49" spans="2:14" x14ac:dyDescent="0.25">
      <c r="B49" s="17"/>
      <c r="C49" s="17"/>
      <c r="D49" s="18"/>
      <c r="E49" s="18"/>
      <c r="F49" s="18"/>
      <c r="G49" s="19"/>
      <c r="H49" s="20"/>
      <c r="I49" s="1"/>
    </row>
    <row r="50" spans="2:14" x14ac:dyDescent="0.25">
      <c r="B50" s="17"/>
      <c r="C50" s="17"/>
      <c r="D50" s="18"/>
      <c r="E50" s="18"/>
      <c r="F50" s="18"/>
      <c r="G50" s="19"/>
      <c r="H50" s="20"/>
      <c r="I50" s="1"/>
    </row>
    <row r="51" spans="2:14" x14ac:dyDescent="0.25">
      <c r="B51" s="17"/>
      <c r="C51" s="17"/>
      <c r="D51" s="18"/>
      <c r="E51" s="18"/>
      <c r="F51" s="18"/>
      <c r="G51" s="19"/>
      <c r="H51" s="20"/>
      <c r="I51" s="1"/>
    </row>
    <row r="52" spans="2:14" ht="15.75" thickBot="1" x14ac:dyDescent="0.3">
      <c r="B52" s="4" t="s">
        <v>14</v>
      </c>
      <c r="C52" s="4"/>
      <c r="D52" s="1"/>
      <c r="E52" s="1"/>
      <c r="F52" s="1"/>
      <c r="G52" s="2"/>
      <c r="H52" s="1"/>
      <c r="I52" s="1"/>
    </row>
    <row r="53" spans="2:14" ht="31.5" thickTop="1" thickBot="1" x14ac:dyDescent="0.3">
      <c r="B53" s="32" t="s">
        <v>6</v>
      </c>
      <c r="C53" s="58" t="s">
        <v>7</v>
      </c>
      <c r="D53" s="59" t="s">
        <v>82</v>
      </c>
      <c r="E53" s="59" t="s">
        <v>80</v>
      </c>
      <c r="F53" s="35" t="s">
        <v>9</v>
      </c>
      <c r="G53" s="34" t="s">
        <v>78</v>
      </c>
      <c r="H53" s="60" t="s">
        <v>81</v>
      </c>
      <c r="I53" s="3"/>
    </row>
    <row r="54" spans="2:14" x14ac:dyDescent="0.25">
      <c r="B54" s="64" t="s">
        <v>58</v>
      </c>
      <c r="C54" s="65" t="s">
        <v>59</v>
      </c>
      <c r="D54" s="158">
        <v>925460</v>
      </c>
      <c r="E54" s="14">
        <v>925460</v>
      </c>
      <c r="F54" s="100">
        <f>E54/$D$3</f>
        <v>3.1198610141124642E-4</v>
      </c>
      <c r="G54" s="9" t="s">
        <v>79</v>
      </c>
      <c r="H54" s="66">
        <f>+D54-E54</f>
        <v>0</v>
      </c>
      <c r="I54" s="3"/>
    </row>
    <row r="55" spans="2:14" ht="15.75" thickBot="1" x14ac:dyDescent="0.3">
      <c r="B55" s="67" t="s">
        <v>60</v>
      </c>
      <c r="C55" s="56">
        <v>860007336</v>
      </c>
      <c r="D55" s="154">
        <v>231960</v>
      </c>
      <c r="E55" s="22">
        <v>231960</v>
      </c>
      <c r="F55" s="99">
        <f>E55/$D$3</f>
        <v>7.8197108555045836E-5</v>
      </c>
      <c r="G55" s="52" t="s">
        <v>79</v>
      </c>
      <c r="H55" s="68">
        <f>+D55-E55</f>
        <v>0</v>
      </c>
      <c r="I55" s="3"/>
    </row>
    <row r="56" spans="2:14" ht="15.75" thickBot="1" x14ac:dyDescent="0.3">
      <c r="B56" s="37" t="s">
        <v>11</v>
      </c>
      <c r="C56" s="38"/>
      <c r="D56" s="39">
        <f>SUM(D54:D55)</f>
        <v>1157420</v>
      </c>
      <c r="E56" s="39">
        <f>SUM(E54:E55)</f>
        <v>1157420</v>
      </c>
      <c r="F56" s="103">
        <f>SUM(F54:F55)</f>
        <v>3.9018320996629224E-4</v>
      </c>
      <c r="G56" s="39"/>
      <c r="H56" s="62">
        <f>SUM(H54:H54)</f>
        <v>0</v>
      </c>
      <c r="I56" s="1"/>
    </row>
    <row r="57" spans="2:14" ht="15.75" thickTop="1" x14ac:dyDescent="0.25">
      <c r="B57" s="17"/>
      <c r="C57" s="17"/>
      <c r="D57" s="18"/>
      <c r="E57" s="18"/>
      <c r="F57" s="18"/>
      <c r="G57" s="19"/>
      <c r="H57" s="20"/>
      <c r="I57" s="1"/>
    </row>
    <row r="58" spans="2:14" x14ac:dyDescent="0.25">
      <c r="B58" s="17"/>
      <c r="C58" s="17"/>
      <c r="D58" s="18"/>
      <c r="E58" s="18"/>
      <c r="F58" s="18"/>
      <c r="G58" s="19"/>
      <c r="H58" s="20"/>
      <c r="I58" s="1"/>
    </row>
    <row r="59" spans="2:14" x14ac:dyDescent="0.25">
      <c r="B59" s="17"/>
      <c r="C59" s="17"/>
      <c r="D59" s="18"/>
      <c r="E59" s="18"/>
      <c r="F59" s="18"/>
      <c r="G59" s="19"/>
      <c r="H59" s="20"/>
      <c r="I59" s="1"/>
    </row>
    <row r="60" spans="2:14" ht="15.75" thickBot="1" x14ac:dyDescent="0.3">
      <c r="B60" s="4" t="s">
        <v>72</v>
      </c>
      <c r="C60" s="4"/>
      <c r="D60" s="1"/>
      <c r="E60" s="1"/>
      <c r="F60" s="1"/>
      <c r="G60" s="2"/>
      <c r="H60" s="1"/>
      <c r="I60" s="1"/>
      <c r="L60" s="30"/>
    </row>
    <row r="61" spans="2:14" ht="31.5" thickTop="1" thickBot="1" x14ac:dyDescent="0.3">
      <c r="B61" s="32" t="s">
        <v>6</v>
      </c>
      <c r="C61" s="34" t="s">
        <v>7</v>
      </c>
      <c r="D61" s="59" t="s">
        <v>82</v>
      </c>
      <c r="E61" s="59" t="s">
        <v>80</v>
      </c>
      <c r="F61" s="35" t="s">
        <v>9</v>
      </c>
      <c r="G61" s="34" t="s">
        <v>78</v>
      </c>
      <c r="H61" s="60" t="s">
        <v>81</v>
      </c>
      <c r="I61" s="1"/>
      <c r="M61" s="82"/>
    </row>
    <row r="62" spans="2:14" x14ac:dyDescent="0.25">
      <c r="B62" s="89" t="s">
        <v>73</v>
      </c>
      <c r="C62" s="90">
        <v>860043137</v>
      </c>
      <c r="D62" s="158">
        <v>368238126</v>
      </c>
      <c r="E62" s="14">
        <v>368238126</v>
      </c>
      <c r="F62" s="31">
        <f>D62/$D$3</f>
        <v>0.1241384579795165</v>
      </c>
      <c r="G62" s="12" t="s">
        <v>79</v>
      </c>
      <c r="H62" s="66">
        <f>+D62-E62</f>
        <v>0</v>
      </c>
      <c r="I62" s="1"/>
      <c r="L62" s="73"/>
      <c r="M62" s="81"/>
      <c r="N62" s="83"/>
    </row>
    <row r="63" spans="2:14" x14ac:dyDescent="0.25">
      <c r="B63" s="91" t="s">
        <v>74</v>
      </c>
      <c r="C63" s="80">
        <v>800037800</v>
      </c>
      <c r="D63" s="154">
        <v>310999381</v>
      </c>
      <c r="E63" s="22">
        <v>310999381</v>
      </c>
      <c r="F63" s="45">
        <f>D63/$D$3</f>
        <v>0.10484243988881299</v>
      </c>
      <c r="G63" s="12" t="s">
        <v>79</v>
      </c>
      <c r="H63" s="68">
        <f>+D63-E63</f>
        <v>0</v>
      </c>
      <c r="I63" s="1"/>
      <c r="L63" s="73"/>
      <c r="M63" s="81"/>
      <c r="N63" s="83"/>
    </row>
    <row r="64" spans="2:14" x14ac:dyDescent="0.25">
      <c r="B64" s="105" t="s">
        <v>75</v>
      </c>
      <c r="C64" s="106">
        <v>860001781</v>
      </c>
      <c r="D64" s="161">
        <v>418284555</v>
      </c>
      <c r="E64" s="107">
        <v>418284555</v>
      </c>
      <c r="F64" s="45">
        <f>D64/$D$3</f>
        <v>0.14100984115465615</v>
      </c>
      <c r="G64" s="12" t="s">
        <v>79</v>
      </c>
      <c r="H64" s="68">
        <f>+D64-E64</f>
        <v>0</v>
      </c>
      <c r="I64" s="1"/>
      <c r="L64" s="57"/>
      <c r="M64" s="81"/>
      <c r="N64" s="83"/>
    </row>
    <row r="65" spans="2:14" ht="15.75" thickBot="1" x14ac:dyDescent="0.3">
      <c r="B65" s="37" t="s">
        <v>11</v>
      </c>
      <c r="C65" s="38"/>
      <c r="D65" s="39">
        <f>SUM(D62:D64)</f>
        <v>1097522062</v>
      </c>
      <c r="E65" s="39">
        <f>SUM(E62:E64)</f>
        <v>1097522062</v>
      </c>
      <c r="F65" s="103">
        <f>SUM(F62:F64)</f>
        <v>0.36999073902298563</v>
      </c>
      <c r="G65" s="39"/>
      <c r="H65" s="62">
        <f>SUM(H63:H63)</f>
        <v>0</v>
      </c>
      <c r="I65" s="1"/>
      <c r="N65" s="83"/>
    </row>
    <row r="66" spans="2:14" ht="15.75" thickTop="1" x14ac:dyDescent="0.25">
      <c r="B66" s="88"/>
      <c r="C66" s="88"/>
      <c r="D66" s="86"/>
      <c r="E66" s="86"/>
      <c r="F66" s="87"/>
      <c r="G66" s="86"/>
      <c r="H66" s="86"/>
      <c r="I66" s="85"/>
      <c r="L66" s="30"/>
    </row>
    <row r="67" spans="2:14" ht="15.75" thickBot="1" x14ac:dyDescent="0.3">
      <c r="B67" s="4" t="s">
        <v>77</v>
      </c>
      <c r="C67" s="4"/>
      <c r="D67" s="1"/>
      <c r="E67" s="1"/>
      <c r="F67" s="1"/>
      <c r="G67" s="2"/>
      <c r="H67" s="1"/>
      <c r="I67" s="1"/>
      <c r="L67" s="57"/>
    </row>
    <row r="68" spans="2:14" ht="31.5" thickTop="1" thickBot="1" x14ac:dyDescent="0.3">
      <c r="B68" s="5" t="s">
        <v>6</v>
      </c>
      <c r="C68" s="6" t="s">
        <v>7</v>
      </c>
      <c r="D68" s="59" t="s">
        <v>82</v>
      </c>
      <c r="E68" s="59" t="s">
        <v>80</v>
      </c>
      <c r="F68" s="35" t="s">
        <v>9</v>
      </c>
      <c r="G68" s="34" t="s">
        <v>78</v>
      </c>
      <c r="H68" s="60" t="s">
        <v>81</v>
      </c>
      <c r="I68" s="1"/>
      <c r="L68" s="57"/>
      <c r="M68" s="84"/>
    </row>
    <row r="69" spans="2:14" x14ac:dyDescent="0.25">
      <c r="B69" s="73" t="s">
        <v>84</v>
      </c>
      <c r="C69" s="80">
        <v>802017459</v>
      </c>
      <c r="D69" s="158">
        <v>23135298</v>
      </c>
      <c r="E69" s="14">
        <v>23135298</v>
      </c>
      <c r="F69" s="31">
        <f>D69/$D$3</f>
        <v>7.7992473235011855E-3</v>
      </c>
      <c r="G69" s="12" t="s">
        <v>79</v>
      </c>
      <c r="H69" s="92">
        <f>+D69-E69</f>
        <v>0</v>
      </c>
      <c r="I69" s="1"/>
      <c r="M69" s="84"/>
    </row>
    <row r="70" spans="2:14" x14ac:dyDescent="0.25">
      <c r="B70" s="73" t="s">
        <v>85</v>
      </c>
      <c r="C70" s="80">
        <v>15017650</v>
      </c>
      <c r="D70" s="155">
        <f>127050000+10446564</f>
        <v>137496564</v>
      </c>
      <c r="E70" s="22">
        <f>+D70</f>
        <v>137496564</v>
      </c>
      <c r="F70" s="45">
        <f>D70/$D$3</f>
        <v>4.6352102694662042E-2</v>
      </c>
      <c r="G70" s="12" t="s">
        <v>79</v>
      </c>
      <c r="H70" s="93">
        <f>+D70-E70</f>
        <v>0</v>
      </c>
      <c r="I70" s="1"/>
      <c r="M70" s="84"/>
    </row>
    <row r="71" spans="2:14" x14ac:dyDescent="0.25">
      <c r="B71" s="73" t="s">
        <v>86</v>
      </c>
      <c r="C71" s="80">
        <v>21068992</v>
      </c>
      <c r="D71" s="155">
        <f>100000000+4133161</f>
        <v>104133161</v>
      </c>
      <c r="E71" s="22">
        <f>+D71</f>
        <v>104133161</v>
      </c>
      <c r="F71" s="45">
        <f t="shared" ref="F71:F72" si="5">D71/$D$3</f>
        <v>3.5104811583450017E-2</v>
      </c>
      <c r="G71" s="12" t="s">
        <v>79</v>
      </c>
      <c r="H71" s="93">
        <f t="shared" ref="H71:H72" si="6">+D71-E71</f>
        <v>0</v>
      </c>
      <c r="I71" s="1"/>
      <c r="M71" s="84"/>
    </row>
    <row r="72" spans="2:14" x14ac:dyDescent="0.25">
      <c r="B72" s="54" t="s">
        <v>87</v>
      </c>
      <c r="C72" s="55">
        <v>890901271</v>
      </c>
      <c r="D72" s="154">
        <v>226040100</v>
      </c>
      <c r="E72" s="22">
        <v>226040100</v>
      </c>
      <c r="F72" s="45">
        <f t="shared" si="5"/>
        <v>7.62014236829342E-2</v>
      </c>
      <c r="G72" s="12" t="s">
        <v>79</v>
      </c>
      <c r="H72" s="93">
        <f t="shared" si="6"/>
        <v>0</v>
      </c>
      <c r="I72" s="1"/>
    </row>
    <row r="73" spans="2:14" ht="15.75" thickBot="1" x14ac:dyDescent="0.3">
      <c r="B73" s="37" t="s">
        <v>11</v>
      </c>
      <c r="C73" s="38"/>
      <c r="D73" s="39">
        <f>SUM(D69:D72)</f>
        <v>490805123</v>
      </c>
      <c r="E73" s="39">
        <f>SUM(E69:E72)</f>
        <v>490805123</v>
      </c>
      <c r="F73" s="103">
        <f>SUM(F69:F72)</f>
        <v>0.16545758528454746</v>
      </c>
      <c r="G73" s="39"/>
      <c r="H73" s="62">
        <f>SUM(H69:H72)</f>
        <v>0</v>
      </c>
      <c r="I73" s="1"/>
    </row>
    <row r="74" spans="2:14" ht="15.75" thickTop="1" x14ac:dyDescent="0.25">
      <c r="B74" s="17"/>
      <c r="C74" s="17"/>
      <c r="D74" s="18"/>
      <c r="E74" s="18"/>
      <c r="F74" s="18"/>
      <c r="G74" s="19"/>
      <c r="H74" s="20"/>
      <c r="I74" s="1"/>
    </row>
    <row r="75" spans="2:14" x14ac:dyDescent="0.25">
      <c r="B75" s="17"/>
      <c r="C75" s="17"/>
      <c r="D75" s="18"/>
      <c r="E75" s="18"/>
      <c r="F75" s="18"/>
      <c r="G75" s="19"/>
      <c r="H75" s="20"/>
      <c r="I75" s="1"/>
    </row>
    <row r="76" spans="2:14" ht="15.75" thickBot="1" x14ac:dyDescent="0.3">
      <c r="B76" s="4" t="s">
        <v>15</v>
      </c>
      <c r="C76" s="4"/>
      <c r="D76" s="1"/>
      <c r="E76" s="1"/>
      <c r="F76" s="1"/>
      <c r="G76" s="2"/>
      <c r="H76" s="1"/>
      <c r="I76" s="1"/>
    </row>
    <row r="77" spans="2:14" ht="30.75" thickTop="1" x14ac:dyDescent="0.25">
      <c r="B77" s="32" t="s">
        <v>6</v>
      </c>
      <c r="C77" s="34" t="s">
        <v>7</v>
      </c>
      <c r="D77" s="59" t="s">
        <v>82</v>
      </c>
      <c r="E77" s="59" t="s">
        <v>80</v>
      </c>
      <c r="F77" s="35" t="s">
        <v>9</v>
      </c>
      <c r="G77" s="34" t="s">
        <v>78</v>
      </c>
      <c r="H77" s="60" t="s">
        <v>81</v>
      </c>
      <c r="I77" s="3"/>
    </row>
    <row r="78" spans="2:14" x14ac:dyDescent="0.25">
      <c r="B78" s="54" t="s">
        <v>76</v>
      </c>
      <c r="C78" s="55">
        <v>890002964</v>
      </c>
      <c r="D78" s="23">
        <v>6971043</v>
      </c>
      <c r="E78" s="22">
        <v>6971043</v>
      </c>
      <c r="F78" s="45">
        <f>D78/$D$3</f>
        <v>2.3500405510126421E-3</v>
      </c>
      <c r="G78" s="12" t="s">
        <v>79</v>
      </c>
      <c r="H78" s="22">
        <f>+D78-E78</f>
        <v>0</v>
      </c>
      <c r="I78" s="3"/>
    </row>
    <row r="79" spans="2:14" x14ac:dyDescent="0.25">
      <c r="B79" s="73" t="s">
        <v>88</v>
      </c>
      <c r="C79" s="80">
        <v>890900291</v>
      </c>
      <c r="D79" s="23">
        <v>79759853</v>
      </c>
      <c r="E79" s="22">
        <v>79759853</v>
      </c>
      <c r="F79" s="45">
        <f t="shared" ref="F79:F99" si="7">D79/$D$3</f>
        <v>2.6888212982305135E-2</v>
      </c>
      <c r="G79" s="12" t="s">
        <v>79</v>
      </c>
      <c r="H79" s="22">
        <f t="shared" ref="H79:H98" si="8">+D79-E79</f>
        <v>0</v>
      </c>
      <c r="I79" s="3"/>
    </row>
    <row r="80" spans="2:14" x14ac:dyDescent="0.25">
      <c r="B80" s="73" t="s">
        <v>89</v>
      </c>
      <c r="C80" s="80">
        <v>19189212</v>
      </c>
      <c r="D80" s="23">
        <v>17410505</v>
      </c>
      <c r="E80" s="22">
        <v>17410505</v>
      </c>
      <c r="F80" s="45">
        <f t="shared" si="7"/>
        <v>5.8693358746472165E-3</v>
      </c>
      <c r="G80" s="12" t="s">
        <v>79</v>
      </c>
      <c r="H80" s="22">
        <f t="shared" si="8"/>
        <v>0</v>
      </c>
      <c r="I80" s="3"/>
    </row>
    <row r="81" spans="2:9" x14ac:dyDescent="0.25">
      <c r="B81" s="73" t="s">
        <v>90</v>
      </c>
      <c r="C81" s="80">
        <v>830055888</v>
      </c>
      <c r="D81" s="23">
        <v>1448617</v>
      </c>
      <c r="E81" s="22">
        <v>1448617</v>
      </c>
      <c r="F81" s="45">
        <f t="shared" si="7"/>
        <v>4.8834997759822742E-4</v>
      </c>
      <c r="G81" s="12" t="s">
        <v>79</v>
      </c>
      <c r="H81" s="22">
        <f t="shared" si="8"/>
        <v>0</v>
      </c>
      <c r="I81" s="3"/>
    </row>
    <row r="82" spans="2:9" x14ac:dyDescent="0.25">
      <c r="B82" s="73" t="s">
        <v>91</v>
      </c>
      <c r="C82" s="80">
        <v>800148619</v>
      </c>
      <c r="D82" s="23">
        <v>3509040</v>
      </c>
      <c r="E82" s="22">
        <v>3509040</v>
      </c>
      <c r="F82" s="45">
        <f t="shared" si="7"/>
        <v>1.1829487058285827E-3</v>
      </c>
      <c r="G82" s="12" t="s">
        <v>79</v>
      </c>
      <c r="H82" s="22">
        <f t="shared" si="8"/>
        <v>0</v>
      </c>
      <c r="I82" s="3"/>
    </row>
    <row r="83" spans="2:9" x14ac:dyDescent="0.25">
      <c r="B83" s="73" t="s">
        <v>92</v>
      </c>
      <c r="C83" s="80">
        <v>860534966</v>
      </c>
      <c r="D83" s="23">
        <v>5990606</v>
      </c>
      <c r="E83" s="22">
        <v>5990606</v>
      </c>
      <c r="F83" s="45">
        <f t="shared" si="7"/>
        <v>2.0195208988295779E-3</v>
      </c>
      <c r="G83" s="12" t="s">
        <v>79</v>
      </c>
      <c r="H83" s="22">
        <f t="shared" si="8"/>
        <v>0</v>
      </c>
      <c r="I83" s="3"/>
    </row>
    <row r="84" spans="2:9" x14ac:dyDescent="0.25">
      <c r="B84" s="73" t="s">
        <v>93</v>
      </c>
      <c r="C84" s="80">
        <v>860019205</v>
      </c>
      <c r="D84" s="23">
        <v>2384710</v>
      </c>
      <c r="E84" s="22">
        <v>2384710</v>
      </c>
      <c r="F84" s="45">
        <f t="shared" si="7"/>
        <v>8.0392061882351854E-4</v>
      </c>
      <c r="G84" s="12" t="s">
        <v>79</v>
      </c>
      <c r="H84" s="22">
        <f t="shared" si="8"/>
        <v>0</v>
      </c>
      <c r="I84" s="3"/>
    </row>
    <row r="85" spans="2:9" x14ac:dyDescent="0.25">
      <c r="B85" s="73" t="s">
        <v>94</v>
      </c>
      <c r="C85" s="80">
        <v>830073174</v>
      </c>
      <c r="D85" s="23">
        <v>3216779</v>
      </c>
      <c r="E85" s="22">
        <v>3216779</v>
      </c>
      <c r="F85" s="45">
        <f t="shared" si="7"/>
        <v>1.0844232482350052E-3</v>
      </c>
      <c r="G85" s="12" t="s">
        <v>79</v>
      </c>
      <c r="H85" s="22">
        <f t="shared" si="8"/>
        <v>0</v>
      </c>
      <c r="I85" s="3"/>
    </row>
    <row r="86" spans="2:9" x14ac:dyDescent="0.25">
      <c r="B86" s="73" t="s">
        <v>95</v>
      </c>
      <c r="C86" s="80">
        <v>900439582</v>
      </c>
      <c r="D86" s="23">
        <v>796740</v>
      </c>
      <c r="E86" s="22">
        <v>796740</v>
      </c>
      <c r="F86" s="45">
        <f t="shared" si="7"/>
        <v>2.6859270680353172E-4</v>
      </c>
      <c r="G86" s="12" t="s">
        <v>79</v>
      </c>
      <c r="H86" s="22">
        <f t="shared" si="8"/>
        <v>0</v>
      </c>
      <c r="I86" s="3"/>
    </row>
    <row r="87" spans="2:9" x14ac:dyDescent="0.25">
      <c r="B87" s="73" t="s">
        <v>96</v>
      </c>
      <c r="C87" s="80">
        <v>830091222</v>
      </c>
      <c r="D87" s="23">
        <v>8214080</v>
      </c>
      <c r="E87" s="22">
        <v>8214080</v>
      </c>
      <c r="F87" s="45">
        <f t="shared" si="7"/>
        <v>2.7690865038792504E-3</v>
      </c>
      <c r="G87" s="12" t="s">
        <v>79</v>
      </c>
      <c r="H87" s="22">
        <f t="shared" si="8"/>
        <v>0</v>
      </c>
      <c r="I87" s="3"/>
    </row>
    <row r="88" spans="2:9" x14ac:dyDescent="0.25">
      <c r="B88" s="73" t="s">
        <v>97</v>
      </c>
      <c r="C88" s="80">
        <v>800188578</v>
      </c>
      <c r="D88" s="23">
        <v>595000</v>
      </c>
      <c r="E88" s="22">
        <v>595000</v>
      </c>
      <c r="F88" s="45">
        <f t="shared" si="7"/>
        <v>2.0058320223423123E-4</v>
      </c>
      <c r="G88" s="12" t="s">
        <v>79</v>
      </c>
      <c r="H88" s="22">
        <f t="shared" si="8"/>
        <v>0</v>
      </c>
      <c r="I88" s="3"/>
    </row>
    <row r="89" spans="2:9" x14ac:dyDescent="0.25">
      <c r="B89" s="73" t="s">
        <v>98</v>
      </c>
      <c r="C89" s="80">
        <v>800039262</v>
      </c>
      <c r="D89" s="23">
        <v>1250000</v>
      </c>
      <c r="E89" s="22">
        <v>1250000</v>
      </c>
      <c r="F89" s="45">
        <f t="shared" si="7"/>
        <v>4.2139328200468745E-4</v>
      </c>
      <c r="G89" s="12" t="s">
        <v>79</v>
      </c>
      <c r="H89" s="22">
        <f t="shared" si="8"/>
        <v>0</v>
      </c>
      <c r="I89" s="3"/>
    </row>
    <row r="90" spans="2:9" x14ac:dyDescent="0.25">
      <c r="B90" s="73" t="s">
        <v>99</v>
      </c>
      <c r="C90" s="80">
        <v>830111052</v>
      </c>
      <c r="D90" s="23">
        <v>7424250</v>
      </c>
      <c r="E90" s="22">
        <v>7424250</v>
      </c>
      <c r="F90" s="45">
        <f t="shared" si="7"/>
        <v>2.5028232591386406E-3</v>
      </c>
      <c r="G90" s="12" t="s">
        <v>79</v>
      </c>
      <c r="H90" s="22">
        <f t="shared" si="8"/>
        <v>0</v>
      </c>
      <c r="I90" s="3"/>
    </row>
    <row r="91" spans="2:9" x14ac:dyDescent="0.25">
      <c r="B91" s="73" t="s">
        <v>100</v>
      </c>
      <c r="C91" s="80">
        <v>900243969</v>
      </c>
      <c r="D91" s="23">
        <v>1964860</v>
      </c>
      <c r="E91" s="22">
        <v>1964860</v>
      </c>
      <c r="F91" s="45">
        <f t="shared" si="7"/>
        <v>6.6238304326378416E-4</v>
      </c>
      <c r="G91" s="12" t="s">
        <v>79</v>
      </c>
      <c r="H91" s="22">
        <f t="shared" si="8"/>
        <v>0</v>
      </c>
      <c r="I91" s="3"/>
    </row>
    <row r="92" spans="2:9" x14ac:dyDescent="0.25">
      <c r="B92" s="73" t="s">
        <v>101</v>
      </c>
      <c r="C92" s="80">
        <v>19440886</v>
      </c>
      <c r="D92" s="23">
        <v>1950000</v>
      </c>
      <c r="E92" s="22">
        <v>1950000</v>
      </c>
      <c r="F92" s="45">
        <f t="shared" si="7"/>
        <v>6.5737351992731241E-4</v>
      </c>
      <c r="G92" s="12" t="s">
        <v>79</v>
      </c>
      <c r="H92" s="22">
        <f t="shared" si="8"/>
        <v>0</v>
      </c>
      <c r="I92" s="3"/>
    </row>
    <row r="93" spans="2:9" x14ac:dyDescent="0.25">
      <c r="B93" s="73" t="s">
        <v>102</v>
      </c>
      <c r="C93" s="80">
        <v>800226991</v>
      </c>
      <c r="D93" s="23">
        <v>5559111</v>
      </c>
      <c r="E93" s="22">
        <v>5559111</v>
      </c>
      <c r="F93" s="45">
        <f t="shared" si="7"/>
        <v>1.874057623454688E-3</v>
      </c>
      <c r="G93" s="12" t="s">
        <v>79</v>
      </c>
      <c r="H93" s="22">
        <f t="shared" si="8"/>
        <v>0</v>
      </c>
      <c r="I93" s="3"/>
    </row>
    <row r="94" spans="2:9" x14ac:dyDescent="0.25">
      <c r="B94" s="73" t="s">
        <v>103</v>
      </c>
      <c r="C94" s="80">
        <v>900024852</v>
      </c>
      <c r="D94" s="23">
        <v>15907654</v>
      </c>
      <c r="E94" s="22">
        <v>15907654</v>
      </c>
      <c r="F94" s="45">
        <f t="shared" si="7"/>
        <v>5.3627028224439953E-3</v>
      </c>
      <c r="G94" s="12" t="s">
        <v>79</v>
      </c>
      <c r="H94" s="22">
        <f t="shared" si="8"/>
        <v>0</v>
      </c>
      <c r="I94" s="3"/>
    </row>
    <row r="95" spans="2:9" x14ac:dyDescent="0.25">
      <c r="B95" s="73" t="s">
        <v>104</v>
      </c>
      <c r="C95" s="80">
        <v>80819909</v>
      </c>
      <c r="D95" s="23">
        <v>394086840</v>
      </c>
      <c r="E95" s="22">
        <v>394086840</v>
      </c>
      <c r="F95" s="45">
        <f t="shared" si="7"/>
        <v>0.13285243752196491</v>
      </c>
      <c r="G95" s="12" t="s">
        <v>79</v>
      </c>
      <c r="H95" s="22">
        <f t="shared" si="8"/>
        <v>0</v>
      </c>
      <c r="I95" s="3"/>
    </row>
    <row r="96" spans="2:9" x14ac:dyDescent="0.25">
      <c r="B96" s="54" t="s">
        <v>105</v>
      </c>
      <c r="C96" s="55">
        <v>4237123</v>
      </c>
      <c r="D96" s="23">
        <v>50000000</v>
      </c>
      <c r="E96" s="22">
        <v>50000000</v>
      </c>
      <c r="F96" s="45">
        <f t="shared" si="7"/>
        <v>1.6855731280187497E-2</v>
      </c>
      <c r="G96" s="12" t="s">
        <v>79</v>
      </c>
      <c r="H96" s="22">
        <f t="shared" si="8"/>
        <v>0</v>
      </c>
      <c r="I96" s="3"/>
    </row>
    <row r="97" spans="2:11" x14ac:dyDescent="0.25">
      <c r="B97" s="54" t="s">
        <v>106</v>
      </c>
      <c r="C97" s="55">
        <v>93379270</v>
      </c>
      <c r="D97" s="23">
        <v>23244952</v>
      </c>
      <c r="E97" s="22">
        <v>23244952</v>
      </c>
      <c r="F97" s="45">
        <f t="shared" si="7"/>
        <v>7.8362132906571388E-3</v>
      </c>
      <c r="G97" s="12" t="s">
        <v>79</v>
      </c>
      <c r="H97" s="22">
        <f t="shared" si="8"/>
        <v>0</v>
      </c>
      <c r="I97" s="3"/>
    </row>
    <row r="98" spans="2:11" x14ac:dyDescent="0.25">
      <c r="B98" s="54" t="s">
        <v>107</v>
      </c>
      <c r="C98" s="56">
        <v>899999061</v>
      </c>
      <c r="D98" s="23">
        <v>581000</v>
      </c>
      <c r="E98" s="22">
        <v>581000</v>
      </c>
      <c r="F98" s="45">
        <f t="shared" si="7"/>
        <v>1.9586359747577874E-4</v>
      </c>
      <c r="G98" s="12" t="s">
        <v>79</v>
      </c>
      <c r="H98" s="22">
        <f t="shared" si="8"/>
        <v>0</v>
      </c>
      <c r="I98" s="3"/>
    </row>
    <row r="99" spans="2:11" ht="15.75" thickBot="1" x14ac:dyDescent="0.3">
      <c r="B99" s="97" t="s">
        <v>134</v>
      </c>
      <c r="C99" s="98">
        <v>800197268</v>
      </c>
      <c r="D99" s="162">
        <v>15714000</v>
      </c>
      <c r="E99" s="146">
        <f>+D99</f>
        <v>15714000</v>
      </c>
      <c r="F99" s="147">
        <f t="shared" si="7"/>
        <v>5.2974192267373271E-3</v>
      </c>
      <c r="G99" s="12" t="s">
        <v>79</v>
      </c>
      <c r="H99" s="148">
        <v>0</v>
      </c>
      <c r="I99" s="3"/>
    </row>
    <row r="100" spans="2:11" ht="15.75" thickBot="1" x14ac:dyDescent="0.3">
      <c r="B100" s="37" t="s">
        <v>11</v>
      </c>
      <c r="C100" s="38"/>
      <c r="D100" s="122">
        <f>SUM(D78:D99)</f>
        <v>647979640</v>
      </c>
      <c r="E100" s="39">
        <f>SUM(E78:E99)</f>
        <v>647979640</v>
      </c>
      <c r="F100" s="121">
        <f>SUM(F78:F99)</f>
        <v>0.21844341373745269</v>
      </c>
      <c r="G100" s="41"/>
      <c r="H100" s="15">
        <f>SUM(H78:H98)</f>
        <v>0</v>
      </c>
      <c r="I100" s="1"/>
    </row>
    <row r="101" spans="2:11" ht="15.75" thickTop="1" x14ac:dyDescent="0.25">
      <c r="B101" s="17"/>
      <c r="C101" s="17"/>
      <c r="D101" s="18"/>
      <c r="E101" s="18"/>
      <c r="F101" s="24"/>
      <c r="G101" s="19"/>
      <c r="H101" s="20"/>
      <c r="I101" s="1"/>
    </row>
    <row r="102" spans="2:11" x14ac:dyDescent="0.25">
      <c r="B102" s="17"/>
      <c r="C102" s="17"/>
      <c r="D102" s="18"/>
      <c r="E102" s="18"/>
      <c r="F102" s="24"/>
      <c r="G102" s="19"/>
      <c r="H102" s="20"/>
      <c r="I102" s="1"/>
    </row>
    <row r="103" spans="2:11" ht="15.75" thickBot="1" x14ac:dyDescent="0.3">
      <c r="B103" s="4" t="s">
        <v>108</v>
      </c>
      <c r="C103" s="4"/>
      <c r="D103" s="1"/>
      <c r="E103" s="1"/>
      <c r="F103" s="1"/>
      <c r="G103" s="2"/>
      <c r="H103" s="1"/>
      <c r="I103" s="1"/>
    </row>
    <row r="104" spans="2:11" ht="30" x14ac:dyDescent="0.25">
      <c r="B104" s="149" t="s">
        <v>6</v>
      </c>
      <c r="C104" s="150" t="s">
        <v>7</v>
      </c>
      <c r="D104" s="151" t="s">
        <v>82</v>
      </c>
      <c r="E104" s="151" t="s">
        <v>80</v>
      </c>
      <c r="F104" s="152" t="s">
        <v>9</v>
      </c>
      <c r="G104" s="150" t="s">
        <v>78</v>
      </c>
      <c r="H104" s="153" t="s">
        <v>81</v>
      </c>
      <c r="I104" s="3"/>
    </row>
    <row r="105" spans="2:11" x14ac:dyDescent="0.25">
      <c r="B105" s="70" t="s">
        <v>109</v>
      </c>
      <c r="C105" s="56">
        <v>899999281</v>
      </c>
      <c r="D105" s="23">
        <v>25352875</v>
      </c>
      <c r="E105" s="22">
        <v>25352875</v>
      </c>
      <c r="F105" s="45">
        <f>D105/$D$3</f>
        <v>8.5468249636036723E-3</v>
      </c>
      <c r="G105" s="12" t="s">
        <v>79</v>
      </c>
      <c r="H105" s="68">
        <f>+D105-E105</f>
        <v>0</v>
      </c>
      <c r="I105" s="3"/>
    </row>
    <row r="106" spans="2:11" x14ac:dyDescent="0.25">
      <c r="B106" s="70" t="s">
        <v>110</v>
      </c>
      <c r="C106" s="55">
        <v>860011153</v>
      </c>
      <c r="D106" s="21">
        <v>755745</v>
      </c>
      <c r="E106" s="22">
        <v>755745</v>
      </c>
      <c r="F106" s="45">
        <f t="shared" ref="F106:F112" si="9">D106/$D$3</f>
        <v>2.5477269272690601E-4</v>
      </c>
      <c r="G106" s="12" t="s">
        <v>79</v>
      </c>
      <c r="H106" s="68">
        <f t="shared" ref="H106:H111" si="10">+D106-E106</f>
        <v>0</v>
      </c>
      <c r="I106" s="3"/>
    </row>
    <row r="107" spans="2:11" x14ac:dyDescent="0.25">
      <c r="B107" s="70" t="s">
        <v>111</v>
      </c>
      <c r="C107" s="56">
        <v>800149496</v>
      </c>
      <c r="D107" s="21">
        <v>254600</v>
      </c>
      <c r="E107" s="22">
        <v>254600</v>
      </c>
      <c r="F107" s="45">
        <f t="shared" si="9"/>
        <v>8.5829383678714743E-5</v>
      </c>
      <c r="G107" s="12" t="s">
        <v>79</v>
      </c>
      <c r="H107" s="68">
        <f t="shared" si="10"/>
        <v>0</v>
      </c>
      <c r="I107" s="3"/>
    </row>
    <row r="108" spans="2:11" x14ac:dyDescent="0.25">
      <c r="B108" s="67" t="s">
        <v>112</v>
      </c>
      <c r="C108" s="56">
        <v>800144331</v>
      </c>
      <c r="D108" s="21">
        <v>1086200</v>
      </c>
      <c r="E108" s="22">
        <v>1086200</v>
      </c>
      <c r="F108" s="45">
        <f t="shared" si="9"/>
        <v>3.661739063307932E-4</v>
      </c>
      <c r="G108" s="12" t="s">
        <v>79</v>
      </c>
      <c r="H108" s="68">
        <f t="shared" si="10"/>
        <v>0</v>
      </c>
      <c r="I108" s="3"/>
    </row>
    <row r="109" spans="2:11" x14ac:dyDescent="0.25">
      <c r="B109" s="67" t="s">
        <v>113</v>
      </c>
      <c r="C109" s="56">
        <v>800138188</v>
      </c>
      <c r="D109" s="21">
        <v>90600</v>
      </c>
      <c r="E109" s="22">
        <v>90600</v>
      </c>
      <c r="F109" s="45">
        <f t="shared" si="9"/>
        <v>3.0542585079699749E-5</v>
      </c>
      <c r="G109" s="12" t="s">
        <v>79</v>
      </c>
      <c r="H109" s="68">
        <f t="shared" si="10"/>
        <v>0</v>
      </c>
      <c r="I109" s="3"/>
    </row>
    <row r="110" spans="2:11" x14ac:dyDescent="0.25">
      <c r="B110" s="70" t="s">
        <v>114</v>
      </c>
      <c r="C110" s="56">
        <v>899999061</v>
      </c>
      <c r="D110" s="23">
        <v>251000</v>
      </c>
      <c r="E110" s="22">
        <v>251000</v>
      </c>
      <c r="F110" s="45">
        <f t="shared" si="9"/>
        <v>8.461577102654124E-5</v>
      </c>
      <c r="G110" s="12" t="s">
        <v>79</v>
      </c>
      <c r="H110" s="68">
        <f t="shared" si="10"/>
        <v>0</v>
      </c>
      <c r="I110" s="3"/>
    </row>
    <row r="111" spans="2:11" x14ac:dyDescent="0.25">
      <c r="B111" s="70" t="s">
        <v>115</v>
      </c>
      <c r="C111" s="56" t="s">
        <v>116</v>
      </c>
      <c r="D111" s="23">
        <v>1222600</v>
      </c>
      <c r="E111" s="22">
        <v>1222600</v>
      </c>
      <c r="F111" s="45">
        <f t="shared" si="9"/>
        <v>4.121563412631447E-4</v>
      </c>
      <c r="G111" s="12" t="s">
        <v>79</v>
      </c>
      <c r="H111" s="68">
        <f t="shared" si="10"/>
        <v>0</v>
      </c>
      <c r="I111" s="3"/>
      <c r="K111" s="156"/>
    </row>
    <row r="112" spans="2:11" ht="15.75" thickBot="1" x14ac:dyDescent="0.3">
      <c r="B112" s="97" t="s">
        <v>135</v>
      </c>
      <c r="C112" s="98">
        <v>800197268</v>
      </c>
      <c r="D112" s="132">
        <v>11529000</v>
      </c>
      <c r="E112" s="16">
        <f>+D112</f>
        <v>11529000</v>
      </c>
      <c r="F112" s="104">
        <f t="shared" si="9"/>
        <v>3.8865945185856334E-3</v>
      </c>
      <c r="G112" s="52"/>
      <c r="H112" s="69"/>
      <c r="I112" s="3"/>
      <c r="K112" s="157"/>
    </row>
    <row r="113" spans="2:11" ht="15.75" thickBot="1" x14ac:dyDescent="0.3">
      <c r="B113" s="37" t="s">
        <v>11</v>
      </c>
      <c r="C113" s="38"/>
      <c r="D113" s="122">
        <f>SUM(D105:D112)</f>
        <v>40542620</v>
      </c>
      <c r="E113" s="122">
        <f>SUM(E105:E112)</f>
        <v>40542620</v>
      </c>
      <c r="F113" s="121">
        <f>SUM(F105:F112)</f>
        <v>1.3667510162295103E-2</v>
      </c>
      <c r="G113" s="41"/>
      <c r="H113" s="61">
        <f>SUM(H105:H111)</f>
        <v>0</v>
      </c>
      <c r="I113" s="1"/>
      <c r="K113" s="157"/>
    </row>
    <row r="114" spans="2:11" ht="15.75" thickTop="1" x14ac:dyDescent="0.25">
      <c r="B114" s="17"/>
      <c r="C114" s="17"/>
      <c r="D114" s="18"/>
      <c r="E114" s="18"/>
      <c r="F114" s="24"/>
      <c r="G114" s="19"/>
      <c r="H114" s="20"/>
      <c r="I114" s="1"/>
    </row>
    <row r="116" spans="2:11" ht="15.75" thickBot="1" x14ac:dyDescent="0.3">
      <c r="B116" s="4" t="s">
        <v>117</v>
      </c>
      <c r="C116" s="4"/>
      <c r="D116" s="1"/>
      <c r="E116" s="1"/>
      <c r="F116" s="1"/>
      <c r="G116" s="2"/>
      <c r="H116" s="1"/>
    </row>
    <row r="117" spans="2:11" ht="31.5" thickTop="1" thickBot="1" x14ac:dyDescent="0.3">
      <c r="B117" s="32" t="s">
        <v>6</v>
      </c>
      <c r="C117" s="34" t="s">
        <v>7</v>
      </c>
      <c r="D117" s="59" t="s">
        <v>82</v>
      </c>
      <c r="E117" s="59" t="s">
        <v>80</v>
      </c>
      <c r="F117" s="35" t="s">
        <v>9</v>
      </c>
      <c r="G117" s="34" t="s">
        <v>78</v>
      </c>
      <c r="H117" s="60" t="s">
        <v>81</v>
      </c>
    </row>
    <row r="118" spans="2:11" x14ac:dyDescent="0.25">
      <c r="B118" s="54" t="s">
        <v>118</v>
      </c>
      <c r="C118" s="56">
        <v>1020722278</v>
      </c>
      <c r="D118" s="126">
        <v>80000000</v>
      </c>
      <c r="E118" s="126">
        <v>80000000</v>
      </c>
      <c r="F118" s="45">
        <f t="shared" ref="F118" si="11">D118/$D$3</f>
        <v>2.6969170048299997E-2</v>
      </c>
      <c r="G118" s="9" t="s">
        <v>79</v>
      </c>
      <c r="H118" s="66">
        <f>+D118-E118</f>
        <v>0</v>
      </c>
    </row>
    <row r="119" spans="2:11" ht="15.75" thickBot="1" x14ac:dyDescent="0.3">
      <c r="B119" s="37" t="s">
        <v>11</v>
      </c>
      <c r="C119" s="38"/>
      <c r="D119" s="122">
        <f>SUM(D118)</f>
        <v>80000000</v>
      </c>
      <c r="E119" s="122">
        <f t="shared" ref="E119:F119" si="12">SUM(E118)</f>
        <v>80000000</v>
      </c>
      <c r="F119" s="125">
        <f t="shared" si="12"/>
        <v>2.6969170048299997E-2</v>
      </c>
      <c r="G119" s="41"/>
      <c r="H119" s="61">
        <f>SUM(H111:H118)</f>
        <v>0</v>
      </c>
    </row>
    <row r="120" spans="2:11" ht="15.75" thickTop="1" x14ac:dyDescent="0.25"/>
    <row r="122" spans="2:11" ht="15.75" thickBot="1" x14ac:dyDescent="0.3">
      <c r="B122" s="4" t="s">
        <v>120</v>
      </c>
      <c r="C122" s="4"/>
      <c r="D122" s="1"/>
      <c r="E122" s="1"/>
      <c r="F122" s="1"/>
      <c r="G122" s="2"/>
      <c r="H122" s="1"/>
    </row>
    <row r="123" spans="2:11" ht="31.5" thickTop="1" thickBot="1" x14ac:dyDescent="0.3">
      <c r="B123" s="32" t="s">
        <v>6</v>
      </c>
      <c r="C123" s="34" t="s">
        <v>7</v>
      </c>
      <c r="D123" s="59" t="s">
        <v>82</v>
      </c>
      <c r="E123" s="59" t="s">
        <v>80</v>
      </c>
      <c r="F123" s="35" t="s">
        <v>9</v>
      </c>
      <c r="G123" s="34" t="s">
        <v>78</v>
      </c>
      <c r="H123" s="60" t="s">
        <v>81</v>
      </c>
    </row>
    <row r="124" spans="2:11" x14ac:dyDescent="0.25">
      <c r="B124" s="54" t="s">
        <v>121</v>
      </c>
      <c r="C124" s="56">
        <v>890300465</v>
      </c>
      <c r="D124" s="126">
        <v>13881179</v>
      </c>
      <c r="E124" s="126">
        <v>13881179</v>
      </c>
      <c r="F124" s="45">
        <f>D124/$D$3</f>
        <v>4.6795484615236365E-3</v>
      </c>
      <c r="G124" s="9" t="s">
        <v>79</v>
      </c>
      <c r="H124" s="66">
        <f>+D124-E124</f>
        <v>0</v>
      </c>
    </row>
    <row r="125" spans="2:11" ht="15.75" thickBot="1" x14ac:dyDescent="0.3">
      <c r="B125" s="37" t="s">
        <v>11</v>
      </c>
      <c r="C125" s="38"/>
      <c r="D125" s="122">
        <f>SUM(D124)</f>
        <v>13881179</v>
      </c>
      <c r="E125" s="122">
        <f t="shared" ref="E125" si="13">SUM(E124)</f>
        <v>13881179</v>
      </c>
      <c r="F125" s="125">
        <f t="shared" ref="F125" si="14">SUM(F124)</f>
        <v>4.6795484615236365E-3</v>
      </c>
      <c r="G125" s="41"/>
      <c r="H125" s="61">
        <f>SUM(H118:H124)</f>
        <v>0</v>
      </c>
    </row>
    <row r="126" spans="2:11" ht="15.75" thickTop="1" x14ac:dyDescent="0.25"/>
    <row r="128" spans="2:11" ht="15.75" thickBot="1" x14ac:dyDescent="0.3">
      <c r="B128" s="4" t="s">
        <v>123</v>
      </c>
      <c r="C128" s="4"/>
      <c r="D128" s="1"/>
      <c r="E128" s="1"/>
      <c r="F128" s="1"/>
      <c r="G128" s="2"/>
      <c r="H128" s="1"/>
    </row>
    <row r="129" spans="2:8" ht="31.5" thickTop="1" thickBot="1" x14ac:dyDescent="0.3">
      <c r="B129" s="32" t="s">
        <v>6</v>
      </c>
      <c r="C129" s="34" t="s">
        <v>7</v>
      </c>
      <c r="D129" s="59" t="s">
        <v>82</v>
      </c>
      <c r="E129" s="59" t="s">
        <v>80</v>
      </c>
      <c r="F129" s="35" t="s">
        <v>9</v>
      </c>
      <c r="G129" s="34" t="s">
        <v>78</v>
      </c>
      <c r="H129" s="60" t="s">
        <v>81</v>
      </c>
    </row>
    <row r="130" spans="2:8" x14ac:dyDescent="0.25">
      <c r="B130" s="54" t="s">
        <v>124</v>
      </c>
      <c r="C130" s="55">
        <v>66850858</v>
      </c>
      <c r="D130" s="127">
        <v>45798672</v>
      </c>
      <c r="E130" s="25">
        <v>45798673</v>
      </c>
      <c r="F130" s="31">
        <f>D130/$D$3</f>
        <v>1.5439402164428946E-2</v>
      </c>
      <c r="G130" s="9" t="s">
        <v>79</v>
      </c>
      <c r="H130" s="66">
        <f>+D130-E130</f>
        <v>-1</v>
      </c>
    </row>
    <row r="131" spans="2:8" x14ac:dyDescent="0.25">
      <c r="B131" s="54" t="s">
        <v>125</v>
      </c>
      <c r="C131" s="55">
        <v>5558350</v>
      </c>
      <c r="D131" s="23">
        <v>29568000</v>
      </c>
      <c r="E131" s="21">
        <v>29568000</v>
      </c>
      <c r="F131" s="45">
        <f t="shared" ref="F131:F134" si="15">D131/$D$3</f>
        <v>9.967805249851679E-3</v>
      </c>
      <c r="G131" s="12" t="s">
        <v>79</v>
      </c>
      <c r="H131" s="68">
        <f t="shared" ref="H131:H134" si="16">+D131-E131</f>
        <v>0</v>
      </c>
    </row>
    <row r="132" spans="2:8" x14ac:dyDescent="0.25">
      <c r="B132" s="54" t="s">
        <v>126</v>
      </c>
      <c r="C132" s="55">
        <v>36147274</v>
      </c>
      <c r="D132" s="23">
        <v>37090800</v>
      </c>
      <c r="E132" s="21">
        <v>37090800</v>
      </c>
      <c r="F132" s="45">
        <f t="shared" si="15"/>
        <v>1.2503851155343569E-2</v>
      </c>
      <c r="G132" s="12" t="s">
        <v>79</v>
      </c>
      <c r="H132" s="68">
        <f t="shared" si="16"/>
        <v>0</v>
      </c>
    </row>
    <row r="133" spans="2:8" x14ac:dyDescent="0.25">
      <c r="B133" s="54" t="s">
        <v>127</v>
      </c>
      <c r="C133" s="55">
        <v>1032398904</v>
      </c>
      <c r="D133" s="23">
        <v>12546366</v>
      </c>
      <c r="E133" s="21">
        <v>12546366</v>
      </c>
      <c r="F133" s="45">
        <f t="shared" si="15"/>
        <v>4.2295634767776178E-3</v>
      </c>
      <c r="G133" s="12" t="s">
        <v>79</v>
      </c>
      <c r="H133" s="68">
        <f t="shared" si="16"/>
        <v>0</v>
      </c>
    </row>
    <row r="134" spans="2:8" x14ac:dyDescent="0.25">
      <c r="B134" s="54" t="s">
        <v>128</v>
      </c>
      <c r="C134" s="55">
        <v>80074465</v>
      </c>
      <c r="D134" s="23">
        <v>64024615</v>
      </c>
      <c r="E134" s="21">
        <v>64024615</v>
      </c>
      <c r="F134" s="45">
        <f t="shared" si="15"/>
        <v>2.1583634115149235E-2</v>
      </c>
      <c r="G134" s="12" t="s">
        <v>79</v>
      </c>
      <c r="H134" s="68">
        <f t="shared" si="16"/>
        <v>0</v>
      </c>
    </row>
    <row r="135" spans="2:8" ht="15.75" thickBot="1" x14ac:dyDescent="0.3">
      <c r="B135" s="37" t="s">
        <v>11</v>
      </c>
      <c r="C135" s="38"/>
      <c r="D135" s="122">
        <f>SUM(D130:D134)</f>
        <v>189028453</v>
      </c>
      <c r="E135" s="122">
        <f>SUM(E130:E134)</f>
        <v>189028454</v>
      </c>
      <c r="F135" s="121">
        <f>SUM(F130:F134)</f>
        <v>6.3724256161551043E-2</v>
      </c>
      <c r="G135" s="41"/>
      <c r="H135" s="61">
        <f>SUM(H130:H134)</f>
        <v>-1</v>
      </c>
    </row>
    <row r="136" spans="2:8" ht="15.75" thickTop="1" x14ac:dyDescent="0.25"/>
    <row r="138" spans="2:8" ht="15.75" thickBot="1" x14ac:dyDescent="0.3">
      <c r="B138" s="4" t="s">
        <v>129</v>
      </c>
      <c r="C138" s="4"/>
      <c r="D138" s="1"/>
      <c r="E138" s="1"/>
      <c r="F138" s="1"/>
      <c r="G138" s="2"/>
      <c r="H138" s="1"/>
    </row>
    <row r="139" spans="2:8" ht="31.5" thickTop="1" thickBot="1" x14ac:dyDescent="0.3">
      <c r="B139" s="32" t="s">
        <v>6</v>
      </c>
      <c r="C139" s="34" t="s">
        <v>7</v>
      </c>
      <c r="D139" s="59" t="s">
        <v>82</v>
      </c>
      <c r="E139" s="59" t="s">
        <v>80</v>
      </c>
      <c r="F139" s="35" t="s">
        <v>9</v>
      </c>
      <c r="G139" s="34" t="s">
        <v>78</v>
      </c>
      <c r="H139" s="60" t="s">
        <v>81</v>
      </c>
    </row>
    <row r="140" spans="2:8" x14ac:dyDescent="0.25">
      <c r="B140" s="287" t="s">
        <v>130</v>
      </c>
      <c r="C140" s="289">
        <v>80074465</v>
      </c>
      <c r="D140" s="291">
        <v>204000000</v>
      </c>
      <c r="E140" s="127">
        <v>204000000</v>
      </c>
      <c r="F140" s="128">
        <f>D140/$D$3</f>
        <v>6.8771383623164997E-2</v>
      </c>
      <c r="G140" s="12" t="s">
        <v>79</v>
      </c>
      <c r="H140" s="129">
        <f>+D140-E140</f>
        <v>0</v>
      </c>
    </row>
    <row r="141" spans="2:8" x14ac:dyDescent="0.25">
      <c r="B141" s="288"/>
      <c r="C141" s="290"/>
      <c r="D141" s="292"/>
      <c r="E141" s="139"/>
      <c r="F141" s="140"/>
      <c r="G141" s="141"/>
      <c r="H141" s="142"/>
    </row>
    <row r="142" spans="2:8" ht="15.75" thickBot="1" x14ac:dyDescent="0.3">
      <c r="B142" s="130" t="s">
        <v>131</v>
      </c>
      <c r="C142" s="131"/>
      <c r="D142" s="132">
        <v>280380170</v>
      </c>
      <c r="E142" s="132">
        <v>280380170</v>
      </c>
      <c r="F142" s="133">
        <f t="shared" ref="F142" si="17">D142/$D$3</f>
        <v>9.4520256036265765E-2</v>
      </c>
      <c r="G142" s="134"/>
      <c r="H142" s="135">
        <f t="shared" ref="H142" si="18">+D142-E142</f>
        <v>0</v>
      </c>
    </row>
    <row r="143" spans="2:8" ht="15.75" thickBot="1" x14ac:dyDescent="0.3">
      <c r="B143" s="37" t="s">
        <v>11</v>
      </c>
      <c r="C143" s="38"/>
      <c r="D143" s="122">
        <f>SUM(D140:D142)</f>
        <v>484380170</v>
      </c>
      <c r="E143" s="122">
        <f>SUM(E140:E142)</f>
        <v>484380170</v>
      </c>
      <c r="F143" s="121">
        <f>SUM(F140:F142)</f>
        <v>0.16329163965943078</v>
      </c>
      <c r="G143" s="41"/>
      <c r="H143" s="61">
        <f>SUM(H140:H142)</f>
        <v>0</v>
      </c>
    </row>
    <row r="144" spans="2:8" ht="15.75" thickTop="1" x14ac:dyDescent="0.25"/>
    <row r="146" spans="2:8" ht="22.5" x14ac:dyDescent="0.25">
      <c r="B146" s="78" t="s">
        <v>61</v>
      </c>
      <c r="C146" s="72" t="s">
        <v>62</v>
      </c>
      <c r="D146" s="72" t="s">
        <v>83</v>
      </c>
      <c r="E146" s="30">
        <f>+D3</f>
        <v>2966350090</v>
      </c>
    </row>
    <row r="147" spans="2:8" x14ac:dyDescent="0.25">
      <c r="B147" s="123" t="s">
        <v>71</v>
      </c>
      <c r="C147" s="110">
        <f>+E23</f>
        <v>262851200.59999999</v>
      </c>
      <c r="D147" s="111">
        <f>+C147/E146</f>
        <v>8.861098407976517E-2</v>
      </c>
      <c r="E147" s="136">
        <f>+E146-C147</f>
        <v>2703498889.4000001</v>
      </c>
      <c r="F147" s="137">
        <f>+C147/$E$146</f>
        <v>8.861098407976517E-2</v>
      </c>
      <c r="H147" s="72"/>
    </row>
    <row r="148" spans="2:8" x14ac:dyDescent="0.25">
      <c r="B148" s="124" t="s">
        <v>63</v>
      </c>
      <c r="C148" s="79">
        <f>+D38+E47+D56</f>
        <v>84219886</v>
      </c>
      <c r="D148" s="109">
        <f>+F38+F47+F56</f>
        <v>2.8391755337280503E-2</v>
      </c>
      <c r="E148" s="136">
        <f>+E147-C148</f>
        <v>2619279003.4000001</v>
      </c>
      <c r="F148" s="137">
        <f t="shared" ref="F148:F156" si="19">+C148/$E$146</f>
        <v>2.8391755337280503E-2</v>
      </c>
      <c r="H148" s="75"/>
    </row>
    <row r="149" spans="2:8" x14ac:dyDescent="0.25">
      <c r="B149" s="124" t="s">
        <v>64</v>
      </c>
      <c r="C149" s="74">
        <v>0</v>
      </c>
      <c r="D149" s="108">
        <v>0</v>
      </c>
      <c r="E149" s="136">
        <f t="shared" ref="E149:E155" si="20">+E148-C149</f>
        <v>2619279003.4000001</v>
      </c>
      <c r="F149" s="137">
        <f t="shared" si="19"/>
        <v>0</v>
      </c>
      <c r="H149" s="76"/>
    </row>
    <row r="150" spans="2:8" x14ac:dyDescent="0.25">
      <c r="B150" s="124" t="s">
        <v>65</v>
      </c>
      <c r="C150" s="79">
        <f>+E65</f>
        <v>1097522062</v>
      </c>
      <c r="D150" s="108">
        <f>+F65</f>
        <v>0.36999073902298563</v>
      </c>
      <c r="E150" s="136">
        <f t="shared" si="20"/>
        <v>1521756941.4000001</v>
      </c>
      <c r="F150" s="137">
        <f t="shared" si="19"/>
        <v>0.36999073902298563</v>
      </c>
      <c r="H150" s="76"/>
    </row>
    <row r="151" spans="2:8" x14ac:dyDescent="0.25">
      <c r="B151" s="124" t="s">
        <v>66</v>
      </c>
      <c r="C151" s="79">
        <f>+E73</f>
        <v>490805123</v>
      </c>
      <c r="D151" s="108">
        <f>+F73</f>
        <v>0.16545758528454746</v>
      </c>
      <c r="E151" s="136">
        <f t="shared" si="20"/>
        <v>1030951818.4000001</v>
      </c>
      <c r="F151" s="137">
        <f t="shared" si="19"/>
        <v>0.16545758528454746</v>
      </c>
      <c r="H151" s="76"/>
    </row>
    <row r="152" spans="2:8" x14ac:dyDescent="0.25">
      <c r="B152" s="124" t="s">
        <v>67</v>
      </c>
      <c r="C152" s="74">
        <f>+D100</f>
        <v>647979640</v>
      </c>
      <c r="D152" s="108">
        <f>+F100</f>
        <v>0.21844341373745269</v>
      </c>
      <c r="E152" s="136">
        <f t="shared" si="20"/>
        <v>382972178.4000001</v>
      </c>
      <c r="F152" s="137">
        <f t="shared" si="19"/>
        <v>0.21844341373745269</v>
      </c>
      <c r="H152" s="76"/>
    </row>
    <row r="153" spans="2:8" x14ac:dyDescent="0.25">
      <c r="B153" s="124" t="s">
        <v>68</v>
      </c>
      <c r="C153" s="74">
        <f>+D113</f>
        <v>40542620</v>
      </c>
      <c r="D153" s="108">
        <f>+F113</f>
        <v>1.3667510162295103E-2</v>
      </c>
      <c r="E153" s="136">
        <f t="shared" si="20"/>
        <v>342429558.4000001</v>
      </c>
      <c r="F153" s="137">
        <f t="shared" si="19"/>
        <v>1.3667510162295105E-2</v>
      </c>
      <c r="H153" s="76"/>
    </row>
    <row r="154" spans="2:8" x14ac:dyDescent="0.25">
      <c r="B154" s="124" t="s">
        <v>119</v>
      </c>
      <c r="C154" s="74">
        <f>+D119</f>
        <v>80000000</v>
      </c>
      <c r="D154" s="108">
        <f>+F119</f>
        <v>2.6969170048299997E-2</v>
      </c>
      <c r="E154" s="136">
        <f t="shared" si="20"/>
        <v>262429558.4000001</v>
      </c>
      <c r="F154" s="137">
        <f t="shared" si="19"/>
        <v>2.6969170048299997E-2</v>
      </c>
      <c r="H154" s="76"/>
    </row>
    <row r="155" spans="2:8" x14ac:dyDescent="0.25">
      <c r="B155" s="124" t="s">
        <v>69</v>
      </c>
      <c r="C155" s="74">
        <f>+D125</f>
        <v>13881179</v>
      </c>
      <c r="D155" s="108">
        <f>+F125</f>
        <v>4.6795484615236365E-3</v>
      </c>
      <c r="E155" s="136">
        <f t="shared" si="20"/>
        <v>248548379.4000001</v>
      </c>
      <c r="F155" s="137">
        <f t="shared" si="19"/>
        <v>4.6795484615236365E-3</v>
      </c>
      <c r="H155" s="76"/>
    </row>
    <row r="156" spans="2:8" x14ac:dyDescent="0.25">
      <c r="B156" s="124" t="s">
        <v>122</v>
      </c>
      <c r="C156" s="74">
        <f>+D135</f>
        <v>189028453</v>
      </c>
      <c r="D156" s="108">
        <f>+F135</f>
        <v>6.3724256161551043E-2</v>
      </c>
      <c r="E156" s="136">
        <f>+E155-C156</f>
        <v>59519926.400000095</v>
      </c>
      <c r="F156" s="137">
        <f t="shared" si="19"/>
        <v>6.3724256161551043E-2</v>
      </c>
      <c r="H156" s="76"/>
    </row>
    <row r="157" spans="2:8" x14ac:dyDescent="0.25">
      <c r="B157" s="124" t="s">
        <v>132</v>
      </c>
      <c r="C157" s="74">
        <f>+D143</f>
        <v>484380170</v>
      </c>
      <c r="D157" s="108">
        <f>+F143</f>
        <v>0.16329163965943078</v>
      </c>
      <c r="E157" s="136"/>
      <c r="H157" s="76"/>
    </row>
    <row r="158" spans="2:8" x14ac:dyDescent="0.25">
      <c r="B158" s="124" t="s">
        <v>70</v>
      </c>
      <c r="C158" s="79">
        <f>SUM(C147:C157)</f>
        <v>3391210333.5999999</v>
      </c>
      <c r="D158" s="108">
        <f>SUM(D147:D157)</f>
        <v>1.143226601955132</v>
      </c>
      <c r="H158" s="77"/>
    </row>
    <row r="160" spans="2:8" x14ac:dyDescent="0.25">
      <c r="C160">
        <v>3391209914</v>
      </c>
    </row>
    <row r="161" spans="3:3" x14ac:dyDescent="0.25">
      <c r="C161" s="136">
        <f>+C158-C160</f>
        <v>419.59999990463257</v>
      </c>
    </row>
  </sheetData>
  <mergeCells count="7">
    <mergeCell ref="A3:A5"/>
    <mergeCell ref="B140:B141"/>
    <mergeCell ref="C140:C141"/>
    <mergeCell ref="D140:D141"/>
    <mergeCell ref="B1:D1"/>
    <mergeCell ref="B14:I14"/>
    <mergeCell ref="D3:D5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0"/>
  <sheetViews>
    <sheetView workbookViewId="0">
      <selection activeCell="C10" sqref="C10"/>
    </sheetView>
  </sheetViews>
  <sheetFormatPr baseColWidth="10" defaultRowHeight="15" x14ac:dyDescent="0.25"/>
  <cols>
    <col min="2" max="2" width="35.42578125" customWidth="1"/>
    <col min="3" max="3" width="11.7109375" style="28" bestFit="1" customWidth="1"/>
  </cols>
  <sheetData>
    <row r="4" spans="2:3" x14ac:dyDescent="0.25">
      <c r="B4" t="s">
        <v>136</v>
      </c>
      <c r="C4" s="28">
        <v>234000000</v>
      </c>
    </row>
    <row r="5" spans="2:3" x14ac:dyDescent="0.25">
      <c r="B5" t="s">
        <v>137</v>
      </c>
      <c r="C5" s="28">
        <v>80000000</v>
      </c>
    </row>
    <row r="6" spans="2:3" x14ac:dyDescent="0.25">
      <c r="B6" s="163" t="s">
        <v>138</v>
      </c>
      <c r="C6" s="164">
        <f>+C4-C5</f>
        <v>154000000</v>
      </c>
    </row>
    <row r="9" spans="2:3" x14ac:dyDescent="0.25">
      <c r="C9" s="28">
        <v>204000000</v>
      </c>
    </row>
    <row r="10" spans="2:3" x14ac:dyDescent="0.25">
      <c r="C10" s="28">
        <f>+C6-C9</f>
        <v>-50000000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 (2)</vt:lpstr>
      <vt:lpstr>Hoja1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</dc:creator>
  <cp:lastModifiedBy>RAFAEL</cp:lastModifiedBy>
  <cp:lastPrinted>2018-09-12T19:33:40Z</cp:lastPrinted>
  <dcterms:created xsi:type="dcterms:W3CDTF">2018-07-23T22:34:52Z</dcterms:created>
  <dcterms:modified xsi:type="dcterms:W3CDTF">2018-12-10T11:22:40Z</dcterms:modified>
</cp:coreProperties>
</file>